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10" windowWidth="19420" windowHeight="7680" tabRatio="788" firstSheet="2" activeTab="5"/>
  </bookViews>
  <sheets>
    <sheet name="TITLE" sheetId="1" r:id="rId1"/>
    <sheet name="Пакеты_Women's network" sheetId="16" r:id="rId2"/>
    <sheet name="СПЕЦПРОЕКТЫ" sheetId="15" r:id="rId3"/>
    <sheet name="Elle.ru" sheetId="18" r:id="rId4"/>
    <sheet name="Woman.ru" sheetId="19" r:id="rId5"/>
    <sheet name="MarieClaire.ru" sheetId="20" r:id="rId6"/>
    <sheet name="Psychologies.ru" sheetId="5" r:id="rId7"/>
    <sheet name="Wday.ru" sheetId="6" r:id="rId8"/>
    <sheet name="Starhit.ru" sheetId="7" r:id="rId9"/>
    <sheet name="Ellegirl.ru" sheetId="8" r:id="rId10"/>
    <sheet name="Parents.ru" sheetId="9" r:id="rId11"/>
    <sheet name="Elledecoration" sheetId="17" r:id="rId12"/>
  </sheets>
  <calcPr calcId="145621" refMode="R1C1"/>
</workbook>
</file>

<file path=xl/calcChain.xml><?xml version="1.0" encoding="utf-8"?>
<calcChain xmlns="http://schemas.openxmlformats.org/spreadsheetml/2006/main">
  <c r="H71" i="17" l="1"/>
  <c r="G71" i="17" s="1"/>
  <c r="I71" i="17" s="1"/>
  <c r="H73" i="7" l="1"/>
  <c r="E84" i="17" l="1"/>
  <c r="C84" i="17"/>
  <c r="E82" i="17"/>
  <c r="C82" i="17"/>
  <c r="H77" i="17"/>
  <c r="H76" i="17"/>
  <c r="H75" i="17"/>
  <c r="H74" i="17"/>
  <c r="E74" i="17"/>
  <c r="E80" i="17" s="1"/>
  <c r="C74" i="17"/>
  <c r="C77" i="17" s="1"/>
  <c r="H73" i="17"/>
  <c r="H72" i="17"/>
  <c r="H70" i="17"/>
  <c r="H69" i="17"/>
  <c r="H68" i="17"/>
  <c r="C80" i="17" l="1"/>
  <c r="G75" i="17"/>
  <c r="I75" i="17" s="1"/>
  <c r="G73" i="17"/>
  <c r="I73" i="17" s="1"/>
  <c r="G74" i="17"/>
  <c r="I74" i="17" s="1"/>
  <c r="G76" i="17"/>
  <c r="I76" i="17" s="1"/>
  <c r="G68" i="17"/>
  <c r="I68" i="17" s="1"/>
  <c r="G70" i="17"/>
  <c r="I70" i="17" s="1"/>
  <c r="G69" i="17"/>
  <c r="I69" i="17" s="1"/>
  <c r="G72" i="17"/>
  <c r="I72" i="17" s="1"/>
  <c r="G77" i="17"/>
  <c r="E77" i="17"/>
  <c r="E85" i="7"/>
  <c r="C85" i="7"/>
  <c r="E83" i="7"/>
  <c r="C83" i="7"/>
  <c r="H78" i="7"/>
  <c r="G78" i="7" s="1"/>
  <c r="H77" i="7"/>
  <c r="H76" i="7"/>
  <c r="H75" i="7"/>
  <c r="H74" i="7"/>
  <c r="G74" i="7" s="1"/>
  <c r="E74" i="7"/>
  <c r="C74" i="7"/>
  <c r="C78" i="7" s="1"/>
  <c r="C81" i="7" s="1"/>
  <c r="G73" i="7"/>
  <c r="I73" i="7" s="1"/>
  <c r="H72" i="7"/>
  <c r="G72" i="7" s="1"/>
  <c r="I72" i="7" s="1"/>
  <c r="H71" i="7"/>
  <c r="G71" i="7" s="1"/>
  <c r="I71" i="7" s="1"/>
  <c r="H70" i="7"/>
  <c r="G70" i="7" s="1"/>
  <c r="I70" i="7" s="1"/>
  <c r="H69" i="7"/>
  <c r="G69" i="7" s="1"/>
  <c r="I69" i="7" s="1"/>
  <c r="I77" i="17" l="1"/>
  <c r="G75" i="7"/>
  <c r="I75" i="7" s="1"/>
  <c r="G77" i="7"/>
  <c r="I77" i="7" s="1"/>
  <c r="G76" i="7"/>
  <c r="I76" i="7" s="1"/>
  <c r="I74" i="7"/>
  <c r="E78" i="7"/>
  <c r="E81" i="7" l="1"/>
  <c r="I78" i="7"/>
  <c r="H74" i="5" l="1"/>
  <c r="G74" i="5" s="1"/>
  <c r="I74" i="5" s="1"/>
  <c r="H73" i="5"/>
  <c r="H72" i="5"/>
  <c r="H71" i="5"/>
  <c r="G71" i="5" s="1"/>
  <c r="I71" i="5" s="1"/>
  <c r="E87" i="5"/>
  <c r="C87" i="5"/>
  <c r="E85" i="5"/>
  <c r="C85" i="5"/>
  <c r="H80" i="5"/>
  <c r="G80" i="5" s="1"/>
  <c r="H79" i="5"/>
  <c r="H78" i="5"/>
  <c r="H77" i="5"/>
  <c r="H76" i="5"/>
  <c r="G76" i="5" s="1"/>
  <c r="C76" i="5"/>
  <c r="C80" i="5" s="1"/>
  <c r="C83" i="5" s="1"/>
  <c r="H75" i="5"/>
  <c r="G75" i="5" s="1"/>
  <c r="I75" i="5" s="1"/>
  <c r="C89" i="6"/>
  <c r="C87" i="6"/>
  <c r="E89" i="6"/>
  <c r="E87" i="6"/>
  <c r="H82" i="6"/>
  <c r="G82" i="6" s="1"/>
  <c r="E82" i="6"/>
  <c r="E85" i="6" s="1"/>
  <c r="H81" i="6"/>
  <c r="G81" i="6" s="1"/>
  <c r="I81" i="6" s="1"/>
  <c r="H80" i="6"/>
  <c r="G80" i="6" s="1"/>
  <c r="I80" i="6" s="1"/>
  <c r="H79" i="6"/>
  <c r="H78" i="6"/>
  <c r="G78" i="6" s="1"/>
  <c r="I78" i="6" s="1"/>
  <c r="C78" i="6"/>
  <c r="C85" i="6" s="1"/>
  <c r="H77" i="6"/>
  <c r="H76" i="6"/>
  <c r="H75" i="6"/>
  <c r="H74" i="6"/>
  <c r="H73" i="6"/>
  <c r="C71" i="8"/>
  <c r="H69" i="8"/>
  <c r="E106" i="18"/>
  <c r="E84" i="20"/>
  <c r="E82" i="20"/>
  <c r="E80" i="20"/>
  <c r="H72" i="20"/>
  <c r="H94" i="18"/>
  <c r="G72" i="5" l="1"/>
  <c r="I72" i="5" s="1"/>
  <c r="G73" i="5"/>
  <c r="I73" i="5" s="1"/>
  <c r="G79" i="5"/>
  <c r="I79" i="5" s="1"/>
  <c r="G78" i="5"/>
  <c r="I78" i="5" s="1"/>
  <c r="I76" i="5"/>
  <c r="G77" i="5"/>
  <c r="I77" i="5" s="1"/>
  <c r="E80" i="5"/>
  <c r="G74" i="6"/>
  <c r="I74" i="6" s="1"/>
  <c r="G76" i="6"/>
  <c r="I76" i="6" s="1"/>
  <c r="G79" i="6"/>
  <c r="I79" i="6" s="1"/>
  <c r="G73" i="6"/>
  <c r="I73" i="6" s="1"/>
  <c r="G75" i="6"/>
  <c r="I75" i="6" s="1"/>
  <c r="G77" i="6"/>
  <c r="I77" i="6" s="1"/>
  <c r="I82" i="6"/>
  <c r="C82" i="6"/>
  <c r="G69" i="8"/>
  <c r="I69" i="8" s="1"/>
  <c r="E82" i="8"/>
  <c r="C82" i="8"/>
  <c r="E80" i="8"/>
  <c r="C80" i="8"/>
  <c r="H75" i="8"/>
  <c r="G75" i="8" s="1"/>
  <c r="H73" i="8"/>
  <c r="H72" i="8"/>
  <c r="H71" i="8"/>
  <c r="E75" i="8"/>
  <c r="E78" i="8" s="1"/>
  <c r="C78" i="8"/>
  <c r="H70" i="8"/>
  <c r="G70" i="8" s="1"/>
  <c r="I70" i="8" s="1"/>
  <c r="H68" i="8"/>
  <c r="G68" i="8" s="1"/>
  <c r="I68" i="8" s="1"/>
  <c r="H67" i="8"/>
  <c r="G67" i="8" s="1"/>
  <c r="I67" i="8" s="1"/>
  <c r="H66" i="8"/>
  <c r="G66" i="8" s="1"/>
  <c r="I66" i="8" s="1"/>
  <c r="H65" i="8"/>
  <c r="G65" i="8" s="1"/>
  <c r="I65" i="8" s="1"/>
  <c r="E90" i="19"/>
  <c r="E92" i="19"/>
  <c r="C92" i="19"/>
  <c r="C90" i="19"/>
  <c r="H83" i="19"/>
  <c r="H82" i="19"/>
  <c r="H81" i="19"/>
  <c r="H80" i="19"/>
  <c r="H79" i="19"/>
  <c r="G79" i="19" s="1"/>
  <c r="E79" i="19"/>
  <c r="E83" i="19" s="1"/>
  <c r="E88" i="19" s="1"/>
  <c r="C79" i="19"/>
  <c r="C88" i="19" s="1"/>
  <c r="H78" i="19"/>
  <c r="G78" i="19" s="1"/>
  <c r="I78" i="19" s="1"/>
  <c r="H77" i="19"/>
  <c r="G77" i="19" s="1"/>
  <c r="I77" i="19" s="1"/>
  <c r="H76" i="19"/>
  <c r="G76" i="19" s="1"/>
  <c r="I76" i="19" s="1"/>
  <c r="H75" i="19"/>
  <c r="G75" i="19" s="1"/>
  <c r="I75" i="19" s="1"/>
  <c r="H74" i="19"/>
  <c r="G74" i="19" s="1"/>
  <c r="I74" i="19" s="1"/>
  <c r="I80" i="5" l="1"/>
  <c r="E83" i="5"/>
  <c r="G71" i="8"/>
  <c r="I71" i="8" s="1"/>
  <c r="G73" i="8"/>
  <c r="I73" i="8" s="1"/>
  <c r="G72" i="8"/>
  <c r="I72" i="8" s="1"/>
  <c r="C75" i="8"/>
  <c r="I75" i="8"/>
  <c r="G81" i="19"/>
  <c r="I81" i="19" s="1"/>
  <c r="G80" i="19"/>
  <c r="I80" i="19" s="1"/>
  <c r="G82" i="19"/>
  <c r="I82" i="19" s="1"/>
  <c r="G83" i="19"/>
  <c r="I83" i="19" s="1"/>
  <c r="I79" i="19"/>
  <c r="C83" i="19"/>
  <c r="C99" i="18" l="1"/>
  <c r="C95" i="18"/>
  <c r="C102" i="18" s="1"/>
  <c r="C106" i="18"/>
  <c r="E104" i="18"/>
  <c r="C104" i="18"/>
  <c r="H99" i="18"/>
  <c r="H98" i="18"/>
  <c r="G98" i="18" s="1"/>
  <c r="I98" i="18" s="1"/>
  <c r="H97" i="18"/>
  <c r="G97" i="18" s="1"/>
  <c r="I97" i="18" s="1"/>
  <c r="H96" i="18"/>
  <c r="G96" i="18" s="1"/>
  <c r="I96" i="18" s="1"/>
  <c r="H95" i="18"/>
  <c r="G95" i="18" s="1"/>
  <c r="E102" i="18"/>
  <c r="G94" i="18"/>
  <c r="I94" i="18" s="1"/>
  <c r="H93" i="18"/>
  <c r="H92" i="18"/>
  <c r="G92" i="18" s="1"/>
  <c r="I92" i="18" s="1"/>
  <c r="H91" i="18"/>
  <c r="G91" i="18" s="1"/>
  <c r="I91" i="18" s="1"/>
  <c r="H90" i="18"/>
  <c r="G90" i="18" s="1"/>
  <c r="I90" i="18" s="1"/>
  <c r="G93" i="18" l="1"/>
  <c r="I93" i="18" s="1"/>
  <c r="G99" i="18"/>
  <c r="I95" i="18"/>
  <c r="E99" i="18"/>
  <c r="H71" i="20"/>
  <c r="H73" i="20"/>
  <c r="E77" i="20"/>
  <c r="C73" i="20"/>
  <c r="C77" i="20" s="1"/>
  <c r="H77" i="20"/>
  <c r="G77" i="20" s="1"/>
  <c r="H76" i="20"/>
  <c r="H75" i="20"/>
  <c r="G75" i="20" s="1"/>
  <c r="I75" i="20" s="1"/>
  <c r="H74" i="20"/>
  <c r="G74" i="20" s="1"/>
  <c r="I74" i="20" s="1"/>
  <c r="H70" i="20"/>
  <c r="H69" i="20"/>
  <c r="H68" i="20"/>
  <c r="I99" i="18" l="1"/>
  <c r="G71" i="20"/>
  <c r="I71" i="20" s="1"/>
  <c r="C80" i="20"/>
  <c r="I77" i="20"/>
  <c r="G73" i="20"/>
  <c r="I73" i="20" s="1"/>
  <c r="G76" i="20"/>
  <c r="I76" i="20" s="1"/>
  <c r="G68" i="20"/>
  <c r="I68" i="20" s="1"/>
  <c r="G69" i="20"/>
  <c r="I69" i="20" s="1"/>
  <c r="G70" i="20"/>
  <c r="I70" i="20" s="1"/>
  <c r="G72" i="20"/>
  <c r="I72" i="20" s="1"/>
  <c r="E36" i="16" l="1"/>
  <c r="E28" i="16"/>
  <c r="F17" i="17" l="1"/>
  <c r="F11" i="17"/>
  <c r="F12" i="17"/>
  <c r="F13" i="17"/>
  <c r="F14" i="17"/>
  <c r="F15" i="17"/>
  <c r="F16" i="17"/>
  <c r="F10" i="17"/>
  <c r="F9" i="17"/>
  <c r="H17" i="17"/>
  <c r="H16" i="17"/>
  <c r="H15" i="17"/>
  <c r="H14" i="17"/>
  <c r="H13" i="17"/>
  <c r="H12" i="17"/>
  <c r="H11" i="17"/>
  <c r="H10" i="17"/>
  <c r="H9" i="17"/>
  <c r="E108" i="16" l="1"/>
  <c r="E107" i="16"/>
  <c r="E106" i="16"/>
  <c r="E105" i="16"/>
  <c r="F43" i="17"/>
  <c r="F49" i="8"/>
  <c r="H49" i="7"/>
  <c r="F49" i="7"/>
  <c r="H46" i="6"/>
  <c r="F46" i="6"/>
  <c r="F51" i="5"/>
  <c r="F50" i="5"/>
  <c r="F49" i="5"/>
  <c r="F48" i="5"/>
  <c r="H50" i="5"/>
  <c r="H49" i="20"/>
  <c r="F49" i="20"/>
  <c r="H61" i="18"/>
  <c r="F61" i="18"/>
  <c r="H48" i="19"/>
  <c r="F48" i="19"/>
  <c r="P17" i="15"/>
  <c r="M17" i="15"/>
  <c r="J17" i="15"/>
  <c r="E40" i="16"/>
  <c r="E39" i="16"/>
  <c r="E38" i="16"/>
  <c r="E37" i="16"/>
  <c r="J34" i="17"/>
  <c r="J33" i="17"/>
  <c r="J32" i="17"/>
  <c r="J31" i="17"/>
  <c r="J39" i="9"/>
  <c r="J38" i="9"/>
  <c r="J37" i="9"/>
  <c r="J36" i="9"/>
  <c r="J35" i="9"/>
  <c r="J34" i="9"/>
  <c r="J33" i="9"/>
  <c r="J32" i="9"/>
  <c r="J31" i="9"/>
  <c r="J30" i="9"/>
  <c r="J29" i="9"/>
  <c r="J28" i="9"/>
  <c r="J42" i="8"/>
  <c r="J41" i="8"/>
  <c r="J40" i="8"/>
  <c r="J39" i="8"/>
  <c r="J38" i="8"/>
  <c r="J37" i="8"/>
  <c r="J36" i="8"/>
  <c r="J35" i="8"/>
  <c r="J34" i="8"/>
  <c r="J33" i="8"/>
  <c r="J32" i="8"/>
  <c r="J31" i="8"/>
  <c r="J43" i="7"/>
  <c r="J42" i="7"/>
  <c r="J41" i="7"/>
  <c r="J40" i="7"/>
  <c r="J39" i="7"/>
  <c r="J38" i="7"/>
  <c r="J37" i="7"/>
  <c r="J36" i="7"/>
  <c r="J35" i="7"/>
  <c r="J34" i="7"/>
  <c r="J33" i="7"/>
  <c r="J32" i="7"/>
  <c r="J39" i="6"/>
  <c r="J38" i="6"/>
  <c r="J37" i="6"/>
  <c r="J36" i="6"/>
  <c r="J35" i="6"/>
  <c r="J34" i="6"/>
  <c r="J33" i="6"/>
  <c r="J32" i="6"/>
  <c r="J31" i="6"/>
  <c r="J30" i="6"/>
  <c r="J29" i="6"/>
  <c r="J28" i="6"/>
  <c r="J43" i="5"/>
  <c r="J42" i="5"/>
  <c r="J41" i="5"/>
  <c r="J40" i="5"/>
  <c r="J39" i="5"/>
  <c r="J38" i="5"/>
  <c r="J37" i="5"/>
  <c r="J36" i="5"/>
  <c r="J35" i="5"/>
  <c r="J34" i="5"/>
  <c r="J33" i="5"/>
  <c r="J32" i="5"/>
  <c r="H56" i="20"/>
  <c r="F56" i="20"/>
  <c r="H50" i="20"/>
  <c r="F50" i="20"/>
  <c r="H48" i="20"/>
  <c r="F48" i="20"/>
  <c r="H47" i="20"/>
  <c r="F47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F25" i="20"/>
  <c r="F24" i="20"/>
  <c r="F23" i="20"/>
  <c r="F17" i="20"/>
  <c r="F16" i="20"/>
  <c r="F15" i="20"/>
  <c r="H55" i="19"/>
  <c r="F55" i="19"/>
  <c r="H49" i="19"/>
  <c r="F49" i="19"/>
  <c r="H47" i="19"/>
  <c r="F47" i="19"/>
  <c r="H46" i="19"/>
  <c r="F46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H24" i="19"/>
  <c r="F24" i="19"/>
  <c r="H23" i="19"/>
  <c r="F23" i="19"/>
  <c r="H22" i="19"/>
  <c r="F22" i="19"/>
  <c r="H17" i="19"/>
  <c r="F17" i="19"/>
  <c r="H16" i="19"/>
  <c r="F16" i="19"/>
  <c r="H15" i="19"/>
  <c r="H14" i="19"/>
  <c r="F14" i="19"/>
  <c r="H13" i="19"/>
  <c r="F13" i="19"/>
  <c r="H12" i="19"/>
  <c r="F12" i="19"/>
  <c r="H11" i="19"/>
  <c r="F11" i="19"/>
  <c r="H10" i="19"/>
  <c r="F10" i="19"/>
  <c r="H9" i="19"/>
  <c r="F9" i="19"/>
  <c r="H68" i="18"/>
  <c r="F68" i="18"/>
  <c r="H62" i="18"/>
  <c r="F62" i="18"/>
  <c r="H60" i="18"/>
  <c r="F60" i="18"/>
  <c r="H59" i="18"/>
  <c r="F59" i="18"/>
  <c r="J52" i="18"/>
  <c r="J50" i="18"/>
  <c r="J48" i="18"/>
  <c r="J46" i="18"/>
  <c r="J44" i="18"/>
  <c r="J42" i="18"/>
  <c r="J40" i="18"/>
  <c r="J38" i="18"/>
  <c r="J36" i="18"/>
  <c r="J34" i="18"/>
  <c r="J32" i="18"/>
  <c r="J30" i="18"/>
  <c r="F24" i="18"/>
  <c r="F23" i="18"/>
  <c r="F22" i="18"/>
  <c r="F16" i="18"/>
  <c r="F14" i="18"/>
  <c r="F13" i="18"/>
  <c r="F12" i="18"/>
  <c r="F11" i="18"/>
  <c r="F10" i="18"/>
  <c r="F9" i="18"/>
  <c r="P18" i="15"/>
  <c r="M18" i="15"/>
  <c r="J18" i="15"/>
  <c r="P13" i="15"/>
  <c r="M13" i="15"/>
  <c r="J13" i="15"/>
  <c r="P12" i="15"/>
  <c r="M12" i="15"/>
  <c r="J12" i="15"/>
  <c r="P8" i="15"/>
  <c r="M8" i="15"/>
  <c r="P7" i="15"/>
  <c r="M7" i="15"/>
  <c r="P6" i="15"/>
  <c r="M6" i="15"/>
  <c r="P5" i="15"/>
  <c r="M5" i="15"/>
  <c r="I3" i="15"/>
  <c r="F44" i="17"/>
  <c r="F41" i="17"/>
  <c r="F40" i="17"/>
  <c r="F25" i="17"/>
  <c r="F24" i="17"/>
  <c r="F23" i="17"/>
  <c r="F98" i="16"/>
  <c r="F97" i="16"/>
  <c r="F96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H70" i="16"/>
  <c r="H68" i="16"/>
  <c r="H66" i="16"/>
  <c r="H64" i="16"/>
  <c r="H62" i="16"/>
  <c r="H60" i="16"/>
  <c r="H58" i="16"/>
  <c r="H56" i="16"/>
  <c r="H54" i="16"/>
  <c r="H52" i="16"/>
  <c r="H50" i="16"/>
  <c r="H48" i="16"/>
  <c r="E42" i="16"/>
  <c r="E41" i="16"/>
  <c r="E35" i="16"/>
  <c r="E34" i="16"/>
  <c r="E33" i="16"/>
  <c r="E27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H14" i="7"/>
  <c r="H18" i="7"/>
  <c r="F56" i="5"/>
  <c r="F55" i="8"/>
  <c r="F50" i="8"/>
  <c r="F48" i="8"/>
  <c r="F47" i="8"/>
  <c r="F26" i="8"/>
  <c r="F25" i="8"/>
  <c r="F24" i="8"/>
  <c r="F18" i="8"/>
  <c r="F17" i="8"/>
  <c r="F16" i="8"/>
  <c r="F14" i="8"/>
  <c r="F13" i="8"/>
  <c r="F12" i="8"/>
  <c r="F11" i="8"/>
  <c r="F10" i="8"/>
  <c r="F9" i="8"/>
  <c r="H55" i="7"/>
  <c r="F55" i="7"/>
  <c r="H50" i="7"/>
  <c r="F50" i="7"/>
  <c r="H48" i="7"/>
  <c r="F48" i="7"/>
  <c r="H26" i="7"/>
  <c r="F26" i="7"/>
  <c r="H25" i="7"/>
  <c r="F25" i="7"/>
  <c r="H24" i="7"/>
  <c r="F24" i="7"/>
  <c r="H19" i="7"/>
  <c r="F19" i="7"/>
  <c r="H17" i="7"/>
  <c r="F17" i="7"/>
  <c r="H16" i="7"/>
  <c r="F16" i="7"/>
  <c r="H15" i="7"/>
  <c r="F15" i="7"/>
  <c r="H13" i="7"/>
  <c r="F13" i="7"/>
  <c r="H12" i="7"/>
  <c r="F12" i="7"/>
  <c r="H11" i="7"/>
  <c r="F11" i="7"/>
  <c r="H10" i="7"/>
  <c r="F10" i="7"/>
  <c r="H9" i="7"/>
  <c r="F9" i="7"/>
  <c r="H8" i="7"/>
  <c r="F8" i="7"/>
  <c r="H52" i="6"/>
  <c r="F52" i="6"/>
  <c r="H47" i="6"/>
  <c r="F47" i="6"/>
  <c r="H45" i="6"/>
  <c r="F45" i="6"/>
  <c r="H44" i="6"/>
  <c r="F44" i="6"/>
  <c r="H22" i="6"/>
  <c r="F22" i="6"/>
  <c r="H21" i="6"/>
  <c r="F21" i="6"/>
  <c r="H20" i="6"/>
  <c r="F20" i="6"/>
  <c r="H15" i="6"/>
  <c r="F15" i="6"/>
  <c r="H14" i="6"/>
  <c r="F14" i="6"/>
  <c r="H13" i="6"/>
  <c r="F13" i="6"/>
  <c r="H12" i="6"/>
  <c r="F12" i="6"/>
  <c r="H11" i="6"/>
  <c r="F11" i="6"/>
  <c r="H10" i="6"/>
  <c r="F10" i="6"/>
  <c r="H9" i="6"/>
  <c r="F9" i="6"/>
  <c r="H8" i="6"/>
  <c r="F8" i="6"/>
  <c r="H56" i="5"/>
  <c r="H51" i="5"/>
  <c r="H49" i="5"/>
  <c r="H48" i="5"/>
  <c r="F26" i="5"/>
  <c r="F25" i="5"/>
  <c r="F24" i="5"/>
  <c r="F18" i="5"/>
  <c r="F17" i="5"/>
  <c r="F16" i="5"/>
  <c r="F14" i="5"/>
  <c r="F13" i="5"/>
  <c r="F12" i="5"/>
  <c r="F11" i="5"/>
  <c r="F10" i="5"/>
  <c r="F9" i="5"/>
</calcChain>
</file>

<file path=xl/comments1.xml><?xml version="1.0" encoding="utf-8"?>
<comments xmlns="http://schemas.openxmlformats.org/spreadsheetml/2006/main">
  <authors>
    <author>dlidskiy</author>
  </authors>
  <commentLis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2.xml><?xml version="1.0" encoding="utf-8"?>
<comments xmlns="http://schemas.openxmlformats.org/spreadsheetml/2006/main">
  <authors>
    <author>dlidskiy</author>
  </authors>
  <commentLis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3.xml><?xml version="1.0" encoding="utf-8"?>
<comments xmlns="http://schemas.openxmlformats.org/spreadsheetml/2006/main">
  <authors>
    <author>dlidskiy</author>
  </authors>
  <commentLis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4.xml><?xml version="1.0" encoding="utf-8"?>
<comments xmlns="http://schemas.openxmlformats.org/spreadsheetml/2006/main">
  <authors>
    <author>dlidskiy</author>
  </authors>
  <commentLis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5.xml><?xml version="1.0" encoding="utf-8"?>
<comments xmlns="http://schemas.openxmlformats.org/spreadsheetml/2006/main">
  <authors>
    <author>dlidskiy</author>
  </authors>
  <commentList>
    <comment ref="B20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6.xml><?xml version="1.0" encoding="utf-8"?>
<comments xmlns="http://schemas.openxmlformats.org/spreadsheetml/2006/main">
  <authors>
    <author>dlidskiy</author>
  </authors>
  <commentLis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7.xml><?xml version="1.0" encoding="utf-8"?>
<comments xmlns="http://schemas.openxmlformats.org/spreadsheetml/2006/main">
  <authors>
    <author>dlidskiy</author>
  </authors>
  <commentLis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8.xml><?xml version="1.0" encoding="utf-8"?>
<comments xmlns="http://schemas.openxmlformats.org/spreadsheetml/2006/main">
  <authors>
    <author>dlidskiy</author>
  </authors>
  <commentList>
    <comment ref="B21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comments9.xml><?xml version="1.0" encoding="utf-8"?>
<comments xmlns="http://schemas.openxmlformats.org/spreadsheetml/2006/main">
  <authors>
    <author>dlidskiy</author>
  </authors>
  <commentList>
    <comment ref="B23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Расхлоп не более 2 раз при наведении за 1 показ баннера</t>
        </r>
      </text>
    </comment>
  </commentList>
</comments>
</file>

<file path=xl/sharedStrings.xml><?xml version="1.0" encoding="utf-8"?>
<sst xmlns="http://schemas.openxmlformats.org/spreadsheetml/2006/main" count="3126" uniqueCount="648">
  <si>
    <t>ПАКЕТЫ АНОНСИРОВАНИЯ СПЕЦПРОЕКТОВ</t>
  </si>
  <si>
    <t>ТЕХНИЧЕСКИЕ ТРЕБОВАНИЯ К БАННЕРАМ</t>
  </si>
  <si>
    <r>
      <rPr>
        <sz val="10"/>
        <color indexed="9"/>
        <rFont val="Arial Cyr"/>
        <charset val="204"/>
      </rPr>
      <t>____________</t>
    </r>
    <r>
      <rPr>
        <sz val="10"/>
        <color indexed="12"/>
        <rFont val="Arial Cyr"/>
        <charset val="204"/>
      </rPr>
      <t>TITLE</t>
    </r>
    <r>
      <rPr>
        <sz val="10"/>
        <color indexed="9"/>
        <rFont val="Arial Cyr"/>
        <charset val="204"/>
      </rPr>
      <t>___________</t>
    </r>
  </si>
  <si>
    <t>ФОРМАТЫ DESKTOP + MOBILE</t>
  </si>
  <si>
    <t>MOBILE</t>
  </si>
  <si>
    <t>БРЕНДИРОВАНИЕ</t>
  </si>
  <si>
    <t>СТАТЬИ</t>
  </si>
  <si>
    <t>ВИДЕОФОРМАТЫ</t>
  </si>
  <si>
    <t>E-MAIL РАССЫЛКА</t>
  </si>
  <si>
    <t>СЕЗОННЫЕ КОЭФФИЦИЕНТЫ</t>
  </si>
  <si>
    <t>LEADERBOARD / SUPERLEADERBOARD</t>
  </si>
  <si>
    <t>Формат размещения</t>
  </si>
  <si>
    <t>Позиция</t>
  </si>
  <si>
    <t>Вид размещения</t>
  </si>
  <si>
    <t>Количество показов в пакете</t>
  </si>
  <si>
    <t>Стоимость пакета</t>
  </si>
  <si>
    <t>CPM в пакете</t>
  </si>
  <si>
    <t>Трафик / Охват</t>
  </si>
  <si>
    <t>Women's Network, внутренние страницы, 1 экран</t>
  </si>
  <si>
    <t>динамика</t>
  </si>
  <si>
    <t>ПРАВЫЙ ВЕРТИКАЛЬНЫЙ</t>
  </si>
  <si>
    <t>СПЕЦИАЛЬНЫЕ ФОРМАТЫ</t>
  </si>
  <si>
    <t>Women's Network, внутренние страницы, под контентом</t>
  </si>
  <si>
    <t>60 000 000 / 625 000</t>
  </si>
  <si>
    <t xml:space="preserve">Women's Network, внутренние страницы </t>
  </si>
  <si>
    <t>* остальные форматы по запросу</t>
  </si>
  <si>
    <t>&lt;&lt; наверх</t>
  </si>
  <si>
    <t>ELLE, MarieClaire, Psychologies, Women'sDay, Starhit все страницы</t>
  </si>
  <si>
    <t>Пакет</t>
  </si>
  <si>
    <t>Формат</t>
  </si>
  <si>
    <t>Вид</t>
  </si>
  <si>
    <t>CPM</t>
  </si>
  <si>
    <t>Кол-во показов</t>
  </si>
  <si>
    <t>Охват</t>
  </si>
  <si>
    <t>Стоимость / неделя</t>
  </si>
  <si>
    <t>внутренние  страницы</t>
  </si>
  <si>
    <t>Подложка 
1000х150, 300х600</t>
  </si>
  <si>
    <t>Подложка 
1000х250, 300х600</t>
  </si>
  <si>
    <t>Подложка 
1000х350, 300х600</t>
  </si>
  <si>
    <t>Pr статья, премиум пакет</t>
  </si>
  <si>
    <t>Elle.ru, Marieclaire.ru, Psycologies.ru, внутренние страницы в тематическом разделе</t>
  </si>
  <si>
    <t xml:space="preserve">3 000 000 редакционных анонсируюших материалов, 3 000 000 ТГБ </t>
  </si>
  <si>
    <t>Pr статья</t>
  </si>
  <si>
    <t>womansday.ru, woman.ru, starhit.ru, внутренние страницы в тематическом разделе</t>
  </si>
  <si>
    <t xml:space="preserve">CPM </t>
  </si>
  <si>
    <t>Стоимость  пакета</t>
  </si>
  <si>
    <t>In-read (видео реклама внутри тематических редакционных  материалов )</t>
  </si>
  <si>
    <t>Стоимость</t>
  </si>
  <si>
    <t>РЕКЛАМА В СОЦИАЛЬНЫХ СЕТЯХ</t>
  </si>
  <si>
    <t>E-mail рассылка</t>
  </si>
  <si>
    <t>Кол-во адресов</t>
  </si>
  <si>
    <t>Брендированная рассылка по базе Women's Network</t>
  </si>
  <si>
    <t>800 000 р
 + производство 15 000р</t>
  </si>
  <si>
    <t>Брендированная рассылка по 1/2 базе Women's Network</t>
  </si>
  <si>
    <t>550 000 р
 + производство 15 000р</t>
  </si>
  <si>
    <t>Брендированная рассылка по 1/3 базе Women's Network</t>
  </si>
  <si>
    <t>375 000 р
 + производство 15 000р</t>
  </si>
  <si>
    <t>Сезонные коэффициенты</t>
  </si>
  <si>
    <t>янв</t>
  </si>
  <si>
    <t>июль</t>
  </si>
  <si>
    <t>фев</t>
  </si>
  <si>
    <t>авг</t>
  </si>
  <si>
    <t>март</t>
  </si>
  <si>
    <t>сен</t>
  </si>
  <si>
    <t>апр</t>
  </si>
  <si>
    <t>окт</t>
  </si>
  <si>
    <t>май</t>
  </si>
  <si>
    <t>нояб</t>
  </si>
  <si>
    <t>июнь</t>
  </si>
  <si>
    <t>дек</t>
  </si>
  <si>
    <t>Наценки</t>
  </si>
  <si>
    <t>Синхронизация</t>
  </si>
  <si>
    <t>Наценка за таргентинг по сегменту/сегментам аудитории + Гео Москва, Спб</t>
  </si>
  <si>
    <t>Таргетинг по разделам</t>
  </si>
  <si>
    <t>Потоковое видео в баннере</t>
  </si>
  <si>
    <t>Наценка за 2-й бренд</t>
  </si>
  <si>
    <t>Наценка за превышение веса баннеров от 10% до 30% от веса, указанного в ТТ</t>
  </si>
  <si>
    <t>Эксклюзив (отсутствие конкурентов на выкупленной странице). Только первый экран, для форматов superleaderboard, правый боковой, брендирование</t>
  </si>
  <si>
    <t>Главная страница</t>
  </si>
  <si>
    <t>Гео таргетинг Москва, МО, Питер</t>
  </si>
  <si>
    <t>Таргетинг РФ 100%</t>
  </si>
  <si>
    <t>* показы распределяются пропорционально между сайтами, по свободности</t>
  </si>
  <si>
    <t>** в рамках одного пакета возможно размещение одной РК в течение не более одного месяца</t>
  </si>
  <si>
    <t>*** сезонные коэффициенты применяются к пакетам</t>
  </si>
  <si>
    <t>****  возможно исключение из пакета не более 2-х сайтов</t>
  </si>
  <si>
    <t>Минимальная стоимость заказа - 100 000 руб. после скидки, без НДС</t>
  </si>
  <si>
    <t>При размещении баннера через внешнюю систему подсчёта статистики, предоставление доступа к статистике - обязательно.</t>
  </si>
  <si>
    <t>Департамент интернет проектов ИД HSmedia + 7 (495) 633-56-46</t>
  </si>
  <si>
    <t>Россия, 115162, Москва, ул. Шаболовка, 31, стр.Б., e-mail: wn@hsmedia.ru</t>
  </si>
  <si>
    <t>Ежемесячный охват - 25 000 000 UV (Google analytics)</t>
  </si>
  <si>
    <t>СТАНДАРТНЫЕ ФОРМАТЫ</t>
  </si>
  <si>
    <t>Показы / охват (неделя)</t>
  </si>
  <si>
    <t>Пакет 1 500 000 показов (Охват 375 000)</t>
  </si>
  <si>
    <t>Пакет 2 500 000 показов (Охват 625 000)</t>
  </si>
  <si>
    <t>все страницы</t>
  </si>
  <si>
    <t>правый боковой 300х600</t>
  </si>
  <si>
    <t>все страницы, справа 1-й экран</t>
  </si>
  <si>
    <t>правый боковой №2 300х600</t>
  </si>
  <si>
    <t>все страницы, 2-й экран</t>
  </si>
  <si>
    <t>все страницы, под контентом</t>
  </si>
  <si>
    <t>Брендированная подложка (только вместе с superleaderboard или правым боковым+leaderboard)</t>
  </si>
  <si>
    <t>НЕСТАНДАРТНЫЕ ФОРМАТЫ</t>
  </si>
  <si>
    <t>Пакет 750 000 показов (кроме кнопки)</t>
  </si>
  <si>
    <t>Пакет 1 500 000 показов (кроме кнопки)</t>
  </si>
  <si>
    <t>CPM в пакете / показы</t>
  </si>
  <si>
    <t>внутр. страницы, RF1</t>
  </si>
  <si>
    <t>7 500 000 / 2 000 000</t>
  </si>
  <si>
    <t>Кнопка в меню</t>
  </si>
  <si>
    <t>60 р. / 5 000 000</t>
  </si>
  <si>
    <t>50 р. / 10 000 000</t>
  </si>
  <si>
    <t>Формат*</t>
  </si>
  <si>
    <t>все внутренние страницы</t>
  </si>
  <si>
    <t>Подложка + 1000х350 + 300х600</t>
  </si>
  <si>
    <t xml:space="preserve">Пакет 500 000 показов </t>
  </si>
  <si>
    <t xml:space="preserve">Пакет 750 000 показов </t>
  </si>
  <si>
    <t>300х600</t>
  </si>
  <si>
    <t>300х250</t>
  </si>
  <si>
    <t xml:space="preserve">Пакет 1 000 000 показов </t>
  </si>
  <si>
    <t>In-Read (видео реклама внутри тематических редакционных  материалов )</t>
  </si>
  <si>
    <t>внутр. страницы,F1</t>
  </si>
  <si>
    <t>СТАТЬИ / КОНКУРСЫ</t>
  </si>
  <si>
    <t>PR размещения</t>
  </si>
  <si>
    <t>Вид размещения / период</t>
  </si>
  <si>
    <t>Анонс</t>
  </si>
  <si>
    <t>Кол-во показов анонсов</t>
  </si>
  <si>
    <t>Охват по анонсам (уникальный)</t>
  </si>
  <si>
    <t>Стоимость за неделю</t>
  </si>
  <si>
    <t>Статья на правах рекламы №1</t>
  </si>
  <si>
    <t>Статья на правах рекламы №2</t>
  </si>
  <si>
    <t>Проведение викторины / конкурса с брендированием страниц в фирменном стиле Бренда</t>
  </si>
  <si>
    <t>Разработка концепции, создание страницы конкурса, 2 недели</t>
  </si>
  <si>
    <t>Тест с брендированием страниц в фирменном стиле Бренда</t>
  </si>
  <si>
    <t xml:space="preserve">Разработка концепции, создание страницы теста (5-10 вопросов, 4-5 вариантов результата)                       </t>
  </si>
  <si>
    <t>E-MAIL РАССЫЛКИ</t>
  </si>
  <si>
    <t>Брендированная рассылка по базе Woman</t>
  </si>
  <si>
    <t>135 000р
 + производство 10 000р</t>
  </si>
  <si>
    <t>Кол-во контактов</t>
  </si>
  <si>
    <t>Россия, 115162, Москва, ул. Шаболовка, 31, стр.Б., e-mail: WN@hsmedia.ru</t>
  </si>
  <si>
    <t>СТАНДАРТНЫЕ БАННЕРЫ</t>
  </si>
  <si>
    <t>Пакет 750 000 показов (Охват 200 000)</t>
  </si>
  <si>
    <t>1 000 000 / 400 000</t>
  </si>
  <si>
    <t>все страницы, справа 2-й экран</t>
  </si>
  <si>
    <t>-</t>
  </si>
  <si>
    <t xml:space="preserve">Пакет 350 000 показов </t>
  </si>
  <si>
    <t>500 000 / 400 000</t>
  </si>
  <si>
    <t>Брендированная подложка + нестандарт. * только по запросу</t>
  </si>
  <si>
    <t>2500 р. + к прайсу нестандарта</t>
  </si>
  <si>
    <t>Подложка + 1000х150 + 300х600</t>
  </si>
  <si>
    <t>Подложка + 1000х250 + 300х600</t>
  </si>
  <si>
    <t xml:space="preserve">Пакет 250 000 показов </t>
  </si>
  <si>
    <t>Анонс в разделе - 7 дней</t>
  </si>
  <si>
    <t>Статья на правах рекламы №3</t>
  </si>
  <si>
    <t>Конкурс/Тест-опрос</t>
  </si>
  <si>
    <t xml:space="preserve">до 2500 знаков, до 4 фотографий,  до 4 ссылок, видео                       </t>
  </si>
  <si>
    <t>Брендированная рассылка по базе MarieClaire</t>
  </si>
  <si>
    <t>500 000 / 350 000</t>
  </si>
  <si>
    <t>1600 р. + к прайсу нестандарта</t>
  </si>
  <si>
    <t>Брендированная рассылка по базе Psychologies</t>
  </si>
  <si>
    <t>300 000р + производство 8 000р</t>
  </si>
  <si>
    <t>12 500 000 / 3 000 000</t>
  </si>
  <si>
    <t>Конкурс / Тест-опрос</t>
  </si>
  <si>
    <t xml:space="preserve">Брендированная рассылка по базе Wday </t>
  </si>
  <si>
    <t>Брендированная рассылка по 1/2 базе Wday</t>
  </si>
  <si>
    <t>Пакет 750 000 показов</t>
  </si>
  <si>
    <t>Пакет 1 500 000 показов</t>
  </si>
  <si>
    <t>5 000 000 / 1 500 000</t>
  </si>
  <si>
    <t>Брендированная рассылка по базе Starhit</t>
  </si>
  <si>
    <t>все страницы, шапка</t>
  </si>
  <si>
    <t>1400 р. + к прайсу нестандарта</t>
  </si>
  <si>
    <t>200 000 / 150 000</t>
  </si>
  <si>
    <t>до 6000 знаков, до 4 фотографий, до 2 ссылок, видео</t>
  </si>
  <si>
    <t>Конкурс</t>
  </si>
  <si>
    <t xml:space="preserve">до 6000 знаков, до 4 фотографий, до 2 ссылок, видео                  </t>
  </si>
  <si>
    <t>Баннер 300х150, редакционный анонс в разделе 7 дней</t>
  </si>
  <si>
    <t>Брендированная рассылка по базе Ellegirl</t>
  </si>
  <si>
    <r>
      <t xml:space="preserve">60 000р 
+ </t>
    </r>
    <r>
      <rPr>
        <sz val="7"/>
        <color indexed="8"/>
        <rFont val="Arial Cyr"/>
        <charset val="204"/>
      </rPr>
      <t>производство 8000р</t>
    </r>
  </si>
  <si>
    <r>
      <t xml:space="preserve">100 000р 
+ </t>
    </r>
    <r>
      <rPr>
        <sz val="7"/>
        <color indexed="8"/>
        <rFont val="Arial Cyr"/>
        <charset val="204"/>
      </rPr>
      <t>производство 14 000р</t>
    </r>
  </si>
  <si>
    <t>100 000р + производство 8000р</t>
  </si>
  <si>
    <t>Брендированная рассылка по базе Parents</t>
  </si>
  <si>
    <t>Пакет 1 500 000 показов (Охват 400 000)</t>
  </si>
  <si>
    <t>2100 р. + к прайсу нестандарта</t>
  </si>
  <si>
    <t>2 500 000 / 750 000</t>
  </si>
  <si>
    <t>Брендированная рассылка по базе ELLE</t>
  </si>
  <si>
    <t>500 000р
 + производство 10 000р</t>
  </si>
  <si>
    <t>Брендированная рассылка по 1/2 базы ELLE</t>
  </si>
  <si>
    <t>375 000р
 + производство 10 000р</t>
  </si>
  <si>
    <t>Брендированная рассылка по 1/3 базы ELLE</t>
  </si>
  <si>
    <t>275 000р
 + производство 10 000р</t>
  </si>
  <si>
    <t>Подложка 
1000х500</t>
  </si>
  <si>
    <t xml:space="preserve">Подложка + 1000х500 </t>
  </si>
  <si>
    <t>ТГБ, редакционный анонс в разделе 7 дней</t>
  </si>
  <si>
    <t>Наценка за частоту</t>
  </si>
  <si>
    <t>Эксклюзивное брендирование 1-й экран</t>
  </si>
  <si>
    <r>
      <t xml:space="preserve">50 000р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</si>
  <si>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80 000р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</si>
  <si>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50 000р 
(за 2 недели) + </t>
    </r>
    <r>
      <rPr>
        <sz val="7"/>
        <color indexed="8"/>
        <rFont val="Arial Cyr"/>
        <charset val="204"/>
      </rPr>
      <t>производство 10 000р</t>
    </r>
  </si>
  <si>
    <r>
      <t xml:space="preserve">50 000р 
+ </t>
    </r>
    <r>
      <rPr>
        <sz val="7"/>
        <color indexed="8"/>
        <rFont val="Arial Cyr"/>
        <charset val="204"/>
      </rPr>
      <t>производство            10 000р</t>
    </r>
  </si>
  <si>
    <r>
      <t xml:space="preserve">40 000р 
+ </t>
    </r>
    <r>
      <rPr>
        <sz val="7"/>
        <color indexed="8"/>
        <rFont val="Arial Cyr"/>
        <charset val="204"/>
      </rPr>
      <t>производство 10 000р</t>
    </r>
  </si>
  <si>
    <r>
      <t xml:space="preserve">100 000р 
+ </t>
    </r>
    <r>
      <rPr>
        <sz val="7"/>
        <color indexed="8"/>
        <rFont val="Arial Cyr"/>
        <charset val="204"/>
      </rPr>
      <t>производство 10 000р</t>
    </r>
  </si>
  <si>
    <t>30 000 р. + производство 10 000р.</t>
  </si>
  <si>
    <t>50 000 р. + производство 10 000р.</t>
  </si>
  <si>
    <t>50 000р (за 2 недели) + производство 10 000р</t>
  </si>
  <si>
    <t>25 000 р. + производство 10 000р.</t>
  </si>
  <si>
    <t>40 000 р. + производство 10 000р.</t>
  </si>
  <si>
    <r>
      <t xml:space="preserve">25 000р 
+ </t>
    </r>
    <r>
      <rPr>
        <sz val="7"/>
        <color indexed="8"/>
        <rFont val="Arial Cyr"/>
        <charset val="204"/>
      </rPr>
      <t>производство 10 000р</t>
    </r>
  </si>
  <si>
    <t>50 000р   +   производство   10 000р</t>
  </si>
  <si>
    <t>Эксклюзивное брендирование      1-й экран</t>
  </si>
  <si>
    <t>728x90</t>
  </si>
  <si>
    <t>до 7000 знаков, до 10 фотографий, до 3 ссылок, видео</t>
  </si>
  <si>
    <t>Наценка за таргентинг по сегменту/сегментам аудитории/тегам</t>
  </si>
  <si>
    <t>ТГБ 60х60</t>
  </si>
  <si>
    <t>Ad Button (Интерактивная кнопка виджет)</t>
  </si>
  <si>
    <t>до 2500 знаков, до 4 фотографий, 1 ссылка</t>
  </si>
  <si>
    <t xml:space="preserve">Все страницы - ТГБ, редакционный анонс в разделе, баннер 300х600 - 7 дней. </t>
  </si>
  <si>
    <t xml:space="preserve">до 2500 знаков, до 4 фотографий,  до 3 ссылок, видео                       </t>
  </si>
  <si>
    <t>Все страницы - ТГБ, редакционный анонс в разделе, баннер 300х600, 7 дней</t>
  </si>
  <si>
    <t>Пост в Instagram + Stories</t>
  </si>
  <si>
    <t>Пост в Instagram</t>
  </si>
  <si>
    <t>AdButton (Интерактивная кнопка виджет)</t>
  </si>
  <si>
    <t>Все страницы - ТГБ, редакционный анонс в разделе - 7 дней.</t>
  </si>
  <si>
    <t>Все страницы - ТГБ, редакционный анонс в разделе, баннер 300х600 - 7 дней</t>
  </si>
  <si>
    <t>Ad button (Интерактивная кнопка виджет)</t>
  </si>
  <si>
    <t xml:space="preserve">Пакет 1 500 000 показов </t>
  </si>
  <si>
    <t xml:space="preserve">CPM в пакете </t>
  </si>
  <si>
    <t>15 000 000 / 3 000 000</t>
  </si>
  <si>
    <t>10 000 000 / 3 500 000</t>
  </si>
  <si>
    <t>7 000 000 / 2 500 000</t>
  </si>
  <si>
    <t xml:space="preserve">до 2500 знаков, до 4 фотографий, до 1 ссылки, видео                  </t>
  </si>
  <si>
    <t>АНОНСИРОВАНИЕ СПЕЦПРОЕКТОВ</t>
  </si>
  <si>
    <t>Место размещения</t>
  </si>
  <si>
    <t>Все внутренние страницы</t>
  </si>
  <si>
    <t>Динамика без ограничения по показам</t>
  </si>
  <si>
    <t>Анонс в разделе - 7 дней, ТГБ, баннер 300х600 №2</t>
  </si>
  <si>
    <t xml:space="preserve">Анонс в разделе - 7 дней, ТГБ </t>
  </si>
  <si>
    <t>до 2500 знаков, до 4 фотографий, 1 ссылка, видео</t>
  </si>
  <si>
    <t>№4 Брендирование брендирование для спецпроектов (подложка + 1000х500)</t>
  </si>
  <si>
    <t xml:space="preserve">Стандартные форматы </t>
  </si>
  <si>
    <t>Пакет 500 000 показов / 150 000 охват</t>
  </si>
  <si>
    <t>Пакет 750 000 показов / 250 000 охват</t>
  </si>
  <si>
    <t>Adbutton</t>
  </si>
  <si>
    <t>Native Scroller</t>
  </si>
  <si>
    <t>Стоимость за период (статья = 1 неделя, викторина/тест/консультация = 2 недели)</t>
  </si>
  <si>
    <t>2 500 000 / 1 000 000</t>
  </si>
  <si>
    <t>все страницы, 2-й показ</t>
  </si>
  <si>
    <t>Pre-Roll (до 20 сек)</t>
  </si>
  <si>
    <t>Pre-Roll (до 30 сек)</t>
  </si>
  <si>
    <t>Ежемесячный охват - 13 000 000 UV (Google analytics)</t>
  </si>
  <si>
    <t>Ежемесячный трафик сети 385 000 000 показов</t>
  </si>
  <si>
    <t>Кол-во показов каждого формата</t>
  </si>
  <si>
    <t>№1 Брендирование</t>
  </si>
  <si>
    <t>№2 Брендирование</t>
  </si>
  <si>
    <t>№3 Брендирование</t>
  </si>
  <si>
    <t>№4 Брендирование</t>
  </si>
  <si>
    <t>№5 Брендирование</t>
  </si>
  <si>
    <t>№6 Брендирование</t>
  </si>
  <si>
    <t>№7 Брендирование</t>
  </si>
  <si>
    <t>№8 Брендирование</t>
  </si>
  <si>
    <t>№9 Брендирование</t>
  </si>
  <si>
    <t>№10 Брендирование</t>
  </si>
  <si>
    <t>№11 Брендирование</t>
  </si>
  <si>
    <t>№12 Брендирование</t>
  </si>
  <si>
    <t>600 000р.                     + 30 000р. техкост</t>
  </si>
  <si>
    <t>100 000р.                              + 10 000р. техкост</t>
  </si>
  <si>
    <t>485 000р.                     + 30 000р. техкост</t>
  </si>
  <si>
    <t>Наценка за ретаргетинг  в течение месяца после РК (для данных, собранных при помощи внутреннего пикселя HSD)</t>
  </si>
  <si>
    <t>Наценка First Impression</t>
  </si>
  <si>
    <t>Наценка desktop only</t>
  </si>
  <si>
    <t>Полный эксклюзив (отсутствие конкурентов на выкупленной странице). Только первый экран, для форматов superleaderboard, правый боковой, брендирование</t>
  </si>
  <si>
    <t xml:space="preserve">Гео таргетинг Регионы </t>
  </si>
  <si>
    <t>В составе сети: Elle.ru, Woman.ru, Wday.ru, Marieclaire.ru, Starhit.ru, Psychologies.ru, Ellegirl.ru, Parents.ru, Elledecoration.ru</t>
  </si>
  <si>
    <t>Все цены указаны в рублях и без учёта 20% НДС</t>
  </si>
  <si>
    <r>
      <t>Пакет 300 000 показов (Охват 100 000)</t>
    </r>
    <r>
      <rPr>
        <b/>
        <sz val="7"/>
        <color rgb="FFFF0000"/>
        <rFont val="Arial Cyr"/>
        <charset val="204"/>
      </rPr>
      <t>*</t>
    </r>
  </si>
  <si>
    <t>100 000/35 000</t>
  </si>
  <si>
    <r>
      <t>Пакет 200 000 показов</t>
    </r>
    <r>
      <rPr>
        <b/>
        <sz val="7"/>
        <color rgb="FFFF0000"/>
        <rFont val="Arial Cyr"/>
        <charset val="204"/>
      </rPr>
      <t>*</t>
    </r>
  </si>
  <si>
    <t>2200 р. + к прайсу нестандарта</t>
  </si>
  <si>
    <t xml:space="preserve">Стоимость </t>
  </si>
  <si>
    <t xml:space="preserve">Пакет 100 000 показов </t>
  </si>
  <si>
    <r>
      <t xml:space="preserve">20 000р 
+ </t>
    </r>
    <r>
      <rPr>
        <sz val="7"/>
        <color indexed="8"/>
        <rFont val="Arial Cyr"/>
        <charset val="204"/>
      </rPr>
      <t>производство            10 000р</t>
    </r>
  </si>
  <si>
    <r>
      <t xml:space="preserve">30 000р 
+ </t>
    </r>
    <r>
      <rPr>
        <sz val="7"/>
        <color indexed="8"/>
        <rFont val="Arial Cyr"/>
        <charset val="204"/>
      </rPr>
      <t>производство            10 000р</t>
    </r>
  </si>
  <si>
    <t>Статья на правах рекламы №4</t>
  </si>
  <si>
    <r>
      <t xml:space="preserve">300 000р 
</t>
    </r>
    <r>
      <rPr>
        <sz val="7"/>
        <rFont val="Arial Cyr"/>
        <charset val="204"/>
      </rPr>
      <t>+ производство       14 000р</t>
    </r>
  </si>
  <si>
    <r>
      <t xml:space="preserve">80 000р 
</t>
    </r>
    <r>
      <rPr>
        <sz val="7"/>
        <rFont val="Arial Cyr"/>
        <charset val="204"/>
      </rPr>
      <t>+ производство        10 000р</t>
    </r>
  </si>
  <si>
    <t>Брендированная рассылка по базе ELLEDECORATION</t>
  </si>
  <si>
    <t>60 500р
 + производство 8 000р</t>
  </si>
  <si>
    <t>Социальные сети</t>
  </si>
  <si>
    <t>Пост в Instagram*</t>
  </si>
  <si>
    <t>все страницы, под контентом, desktop</t>
  </si>
  <si>
    <t>3 000 000 / 1 500 000</t>
  </si>
  <si>
    <t>1 000 000 / 750 000</t>
  </si>
  <si>
    <t>60 000 000 / 285 000</t>
  </si>
  <si>
    <t>60 000 000 / 470 000</t>
  </si>
  <si>
    <t>95 000 000 / 470 000</t>
  </si>
  <si>
    <t>95 000 000 / 625 000</t>
  </si>
  <si>
    <t>95 000 000 / 780 000</t>
  </si>
  <si>
    <t>95 000 000 / 950 000</t>
  </si>
  <si>
    <t>60 000 000 / 780 000</t>
  </si>
  <si>
    <t>60 000 000 / 1 500 000</t>
  </si>
  <si>
    <t>35 000 000 / 470 000</t>
  </si>
  <si>
    <t>35 000 000 / 780 000</t>
  </si>
  <si>
    <t>35  000 000 / 1 000 000</t>
  </si>
  <si>
    <t>60 000 000 / 310 000</t>
  </si>
  <si>
    <t>30  000 000 / 470 000</t>
  </si>
  <si>
    <t>30 000 000 / 625 000</t>
  </si>
  <si>
    <t>Пакет 1 000 000 показов / 310 000 охват</t>
  </si>
  <si>
    <t>Пакет 1 500 000 показов / 470 000 охват</t>
  </si>
  <si>
    <t>Пакет 2 500 000 показов / 780 000 охват</t>
  </si>
  <si>
    <t>25 000 000 / 4 500 000</t>
  </si>
  <si>
    <t>35 000 000 / 7 500 000</t>
  </si>
  <si>
    <t>внутренние страницы</t>
  </si>
  <si>
    <t>15 000 000 / 10 000 000</t>
  </si>
  <si>
    <r>
      <t xml:space="preserve">50 000р 
+ </t>
    </r>
    <r>
      <rPr>
        <sz val="7"/>
        <color indexed="8"/>
        <rFont val="Arial Cyr"/>
        <charset val="204"/>
      </rPr>
      <t>производство    10 000р</t>
    </r>
  </si>
  <si>
    <r>
      <t xml:space="preserve">80 000р 
+ </t>
    </r>
    <r>
      <rPr>
        <sz val="7"/>
        <color indexed="8"/>
        <rFont val="Arial Cyr"/>
        <charset val="204"/>
      </rPr>
      <t>производство   10 000р</t>
    </r>
  </si>
  <si>
    <t>90 000р 
+ производство     10 000р</t>
  </si>
  <si>
    <t>200 000р 
+ производство    14 000р</t>
  </si>
  <si>
    <t>300 000р 
(за 2 недели) + производство          12 000р</t>
  </si>
  <si>
    <t>Ежемесячный охват - 3 000 000 UV (Google analytics)</t>
  </si>
  <si>
    <t>75 000р + производство 10 000р</t>
  </si>
  <si>
    <t>1 500 000 / 600 000</t>
  </si>
  <si>
    <t>750 000 / 250 000</t>
  </si>
  <si>
    <t>2 500 000 / 1 250 000</t>
  </si>
  <si>
    <t>1 500 000 / 750 000</t>
  </si>
  <si>
    <t>1 000 000 / 800 000</t>
  </si>
  <si>
    <t>310 000 р. + производство 10 000р.</t>
  </si>
  <si>
    <t>175 000 р. + производство 10 000р.</t>
  </si>
  <si>
    <t>50 000р                                          + производство 10 000р</t>
  </si>
  <si>
    <t>200 000р + производство 10 000р</t>
  </si>
  <si>
    <t>50 000 р. + производство 6000р.</t>
  </si>
  <si>
    <t>150 000р + производство 10 000р</t>
  </si>
  <si>
    <t>140 000р 
+ производство     12 000р</t>
  </si>
  <si>
    <t>850 000 / 400 000</t>
  </si>
  <si>
    <t>100 000 / 50 000</t>
  </si>
  <si>
    <t>50 000 /25 000</t>
  </si>
  <si>
    <t>50 000 / 25 000</t>
  </si>
  <si>
    <t>100 000 /25 000</t>
  </si>
  <si>
    <t>50 000/35 000</t>
  </si>
  <si>
    <t>50 000/25 000</t>
  </si>
  <si>
    <t>6 250 000 / 2 000 000</t>
  </si>
  <si>
    <t>1 000 000 / 300 000</t>
  </si>
  <si>
    <t>15 000 000 / 5 500 000</t>
  </si>
  <si>
    <t>12 000 000 / 4 500 000</t>
  </si>
  <si>
    <t>Ежемесячный охват - 7 400 000 UV (Google analytics)</t>
  </si>
  <si>
    <t>Ежемесячный охват - 3 200 000 UV (Google analytics)</t>
  </si>
  <si>
    <t>Ежемесячный охват сети 70 000 000 уникальных пользователей</t>
  </si>
  <si>
    <t xml:space="preserve">Adbutton </t>
  </si>
  <si>
    <t>Анонс в разделе 7 дней</t>
  </si>
  <si>
    <t>Баннер 300х600 №2, редакционный анонс в разделе 7 дней</t>
  </si>
  <si>
    <t>Баннер 300х600 №2, редакционный анонс в разделе 7 дней, рассылка по 1/2 базы подписчиков, соцсети (Fb, Vk, Tw)</t>
  </si>
  <si>
    <t>Нативные статьи</t>
  </si>
  <si>
    <t>Ad button Plus (Интерактивная кнопка виджет с пульсацией)</t>
  </si>
  <si>
    <t>Adbutton Plus (интерактивная кнопка виджет с пульсацией)</t>
  </si>
  <si>
    <t>Ad Button Plus  (Интерактивная кнопка виджет с пульсацией)</t>
  </si>
  <si>
    <t>Ad Button Plus (Интерактивная кнопка виджет с пульсацией)</t>
  </si>
  <si>
    <t>AdButton Plus (Интерактивная кнопка виджет  с пульсацией)</t>
  </si>
  <si>
    <t>AdButton (Интерактивная кнопка виджет с пульсацией)</t>
  </si>
  <si>
    <t>AdButton Plus (Интерактивная кнопка виджет с пульсацией)</t>
  </si>
  <si>
    <r>
      <t xml:space="preserve">Super Native c Яндекс.Дзен </t>
    </r>
    <r>
      <rPr>
        <b/>
        <sz val="7"/>
        <color rgb="FFFF0000"/>
        <rFont val="Arial Cyr"/>
        <charset val="204"/>
      </rPr>
      <t>NEW!</t>
    </r>
  </si>
  <si>
    <t>Native интеграции/ КОНКУРСЫ</t>
  </si>
  <si>
    <r>
      <t>Ad Button Plus (Интерактивная кнопка виджет с пульсацией)</t>
    </r>
    <r>
      <rPr>
        <b/>
        <sz val="7"/>
        <color rgb="FFFF0000"/>
        <rFont val="Arial Cyr"/>
        <charset val="204"/>
      </rPr>
      <t xml:space="preserve"> NEW!</t>
    </r>
  </si>
  <si>
    <r>
      <t>Super Native c Яндекс.Дзен</t>
    </r>
    <r>
      <rPr>
        <b/>
        <sz val="7"/>
        <color rgb="FFFF0000"/>
        <rFont val="Arial Cyr"/>
        <charset val="204"/>
      </rPr>
      <t xml:space="preserve"> NEW!</t>
    </r>
  </si>
  <si>
    <t>до 2500 знаков, до 10 фотографий, 3 ссылок.Видео</t>
  </si>
  <si>
    <t>200 000р + производство       24 000р</t>
  </si>
  <si>
    <t>10 sec</t>
  </si>
  <si>
    <t>2 sec</t>
  </si>
  <si>
    <t>15 sec</t>
  </si>
  <si>
    <t>3 sec</t>
  </si>
  <si>
    <t>20 sec</t>
  </si>
  <si>
    <t>4 sec</t>
  </si>
  <si>
    <t>30 sec</t>
  </si>
  <si>
    <t>6 sec</t>
  </si>
  <si>
    <t>CPV</t>
  </si>
  <si>
    <t>CPV vtr 25%</t>
  </si>
  <si>
    <t>CPV vtr 50%</t>
  </si>
  <si>
    <t>CPV vtr 75%</t>
  </si>
  <si>
    <t>CPV vtr 100%</t>
  </si>
  <si>
    <t>Гарантированный vtr</t>
  </si>
  <si>
    <r>
      <t xml:space="preserve">Flyroll все сайты, </t>
    </r>
    <r>
      <rPr>
        <b/>
        <sz val="8"/>
        <color rgb="FFFF0000"/>
        <rFont val="Cambria"/>
        <family val="1"/>
        <charset val="204"/>
        <scheme val="major"/>
      </rPr>
      <t>desktop</t>
    </r>
  </si>
  <si>
    <r>
      <t xml:space="preserve">Flyroll premium-пакет (elle.ru, marieclaire.ru, psychologies.ru, elledecoration.ru, parents.ru), </t>
    </r>
    <r>
      <rPr>
        <b/>
        <sz val="8"/>
        <color rgb="FFFF0000"/>
        <rFont val="Cambria"/>
        <family val="1"/>
        <charset val="204"/>
        <scheme val="major"/>
      </rPr>
      <t xml:space="preserve">desktop </t>
    </r>
  </si>
  <si>
    <r>
      <t xml:space="preserve">Flyroll охватный пакет (woman.ru, wday.ru, starhit.ru), </t>
    </r>
    <r>
      <rPr>
        <b/>
        <sz val="8"/>
        <color rgb="FFFF0000"/>
        <rFont val="Cambria"/>
        <family val="1"/>
        <charset val="204"/>
        <scheme val="major"/>
      </rPr>
      <t>desktop</t>
    </r>
  </si>
  <si>
    <t>Название пакета</t>
  </si>
  <si>
    <t xml:space="preserve">Анонсирование </t>
  </si>
  <si>
    <t>Прогноз Охват по анонсам (уникальный)</t>
  </si>
  <si>
    <t>Пример  реализации</t>
  </si>
  <si>
    <t>https://www.elle.ru/moda/trendy/s-treh-not-kak-popast-v-glavnye-trendy-vesny-s-kollekciei-fabiana-filippi/</t>
  </si>
  <si>
    <t>Уникальный контент + имиджи (Нестандартная верстка с использованием имиджей клиента)</t>
  </si>
  <si>
    <t>http://www.rendez-vous.elle.ru/</t>
  </si>
  <si>
    <t>2500000 (медийное анонсирование 100%*240 - 10 % от показов)</t>
  </si>
  <si>
    <t xml:space="preserve">* Дополнительно возможно увеличение медийного анонсирование и добавление форматов </t>
  </si>
  <si>
    <t>Simple Native</t>
  </si>
  <si>
    <t>Ежемесячный охват - 4 800 000 UV (Google analytics)</t>
  </si>
  <si>
    <t>Клиентский раздел в существующей статье. До 1000 знаков, 1 фото, 1 ссылка</t>
  </si>
  <si>
    <t>Анонс в разделе 1 месяц</t>
  </si>
  <si>
    <t>75 000р. + производство 5 000р.</t>
  </si>
  <si>
    <t>n/a</t>
  </si>
  <si>
    <t>50 000 / 15 000</t>
  </si>
  <si>
    <r>
      <t xml:space="preserve">Конкурс в VK - </t>
    </r>
    <r>
      <rPr>
        <b/>
        <sz val="7"/>
        <color rgb="FFFF0000"/>
        <rFont val="Arial Cyr"/>
        <charset val="204"/>
      </rPr>
      <t>NEW</t>
    </r>
  </si>
  <si>
    <t>Пост в Instagram + Stories*</t>
  </si>
  <si>
    <r>
      <t xml:space="preserve">Прямой эфир в VK - </t>
    </r>
    <r>
      <rPr>
        <b/>
        <sz val="7"/>
        <color rgb="FFFF0000"/>
        <rFont val="Arial Cyr"/>
        <charset val="204"/>
      </rPr>
      <t>NEW</t>
    </r>
  </si>
  <si>
    <t>Ежемесячный охват - 19 000 000 UV (Google analytics)</t>
  </si>
  <si>
    <t xml:space="preserve">50 000 р. + производство 15 000 р. </t>
  </si>
  <si>
    <r>
      <t xml:space="preserve">Пост в Tiktok - </t>
    </r>
    <r>
      <rPr>
        <b/>
        <sz val="7"/>
        <color rgb="FFFF0000"/>
        <rFont val="Arial Cyr"/>
        <charset val="204"/>
      </rPr>
      <t>NEW</t>
    </r>
  </si>
  <si>
    <t>100 000 р. + производство 8000р.</t>
  </si>
  <si>
    <t>150 000 р. + производство 12 000р.</t>
  </si>
  <si>
    <t>ТГБ, редакционный анонс в разделе - 7 дней</t>
  </si>
  <si>
    <t>200 000 р. + производство 12 000р.</t>
  </si>
  <si>
    <r>
      <t>Пакет 150 000 показов (Охват 100 000)</t>
    </r>
    <r>
      <rPr>
        <b/>
        <sz val="7"/>
        <color rgb="FFFF0000"/>
        <rFont val="Arial Cyr"/>
        <charset val="204"/>
      </rPr>
      <t>*</t>
    </r>
  </si>
  <si>
    <t>75р.</t>
  </si>
  <si>
    <t>Стоимость *</t>
  </si>
  <si>
    <r>
      <t>Super Native c обогащением  Яндекс.Дзен</t>
    </r>
    <r>
      <rPr>
        <b/>
        <sz val="7"/>
        <color rgb="FFFF0000"/>
        <rFont val="Arial Cyr"/>
        <charset val="204"/>
      </rPr>
      <t xml:space="preserve"> NEW!</t>
    </r>
  </si>
  <si>
    <r>
      <t>Super native</t>
    </r>
    <r>
      <rPr>
        <b/>
        <sz val="7"/>
        <color rgb="FFFF0000"/>
        <rFont val="Arial Cyr"/>
        <charset val="204"/>
      </rPr>
      <t xml:space="preserve"> NEW</t>
    </r>
  </si>
  <si>
    <t>Анонсирование  рассчитывается под запрос от 150 000рублей+НДС</t>
  </si>
  <si>
    <t>под запрос</t>
  </si>
  <si>
    <t>Производство 45000 руб</t>
  </si>
  <si>
    <r>
      <t>Super native Plus</t>
    </r>
    <r>
      <rPr>
        <b/>
        <sz val="7"/>
        <color rgb="FFFF0000"/>
        <rFont val="Arial Cyr"/>
        <charset val="204"/>
      </rPr>
      <t xml:space="preserve">  NEW</t>
    </r>
  </si>
  <si>
    <t>Уникальный контент + имиджи(Создание уникальных коллажей, иллюстраций, гиф-анимации,подкасты)</t>
  </si>
  <si>
    <t>Анонсирование  рассчитывается под запрос от 150 000 рублей+НДС</t>
  </si>
  <si>
    <r>
      <t xml:space="preserve">
П</t>
    </r>
    <r>
      <rPr>
        <sz val="7"/>
        <rFont val="Arial Cyr"/>
        <charset val="204"/>
      </rPr>
      <t>роизводство       75000 руб</t>
    </r>
  </si>
  <si>
    <t>* Стоимость до НДС, производство не облагается скидкой</t>
  </si>
  <si>
    <t>Нативные интеграции</t>
  </si>
  <si>
    <t>https://www.elle.ru/special/nina-ricci-nina-rouge-shoot/</t>
  </si>
  <si>
    <t xml:space="preserve">**Дополнительно возможно увеличение медийного анонсирование и добавление форматов </t>
  </si>
  <si>
    <t>Анонс в разделе - 7 дней, ТГБ</t>
  </si>
  <si>
    <t>Simple Article №2</t>
  </si>
  <si>
    <t>Simple Article #3</t>
  </si>
  <si>
    <t>Анонс в разделе - 7 дней, ТГБ, баннер 300х600</t>
  </si>
  <si>
    <t>Редакционный анонс в разделе: 7 дней, ТГБ</t>
  </si>
  <si>
    <t>Редакционный анонс в разделе: 7 дней, ТГБ + Размещение в  Яндекс Дзен (10 тыс. подписчиков)</t>
  </si>
  <si>
    <t>Анонс в разделе - 7 дней , ТГБ, рассылка по базе подписчиков</t>
  </si>
  <si>
    <t>Анонс в разделе - 7 дней, ТГБ, рассылка по базе подписчиков, соцсети (Fb, Vk, Ig)</t>
  </si>
  <si>
    <t>до 2500 знаков, до 4 фотографий, 1 ссылка, видео в статье на сайте</t>
  </si>
  <si>
    <t>до 7000 знаков, до 4 фотографий, 1 ссылка, видео в статье на сайте</t>
  </si>
  <si>
    <t>Simple Article</t>
  </si>
  <si>
    <t>300 000р 
+ производство от 14 000р</t>
  </si>
  <si>
    <t>225 000р 
+ производство от 14 000р</t>
  </si>
  <si>
    <t>150 000р 
+ производство от 12 000р</t>
  </si>
  <si>
    <t>375 000р 
+ производство от 14 000р</t>
  </si>
  <si>
    <t>225 000р                                  + производство от 12 000р</t>
  </si>
  <si>
    <t>до 7000 знаков, до 4 фотографий, 1 ссылка</t>
  </si>
  <si>
    <t>Анонс в разделе - 7 дней, ТГБ, баннер 300х600№2</t>
  </si>
  <si>
    <t>175 000р 
+ производство 14 000р</t>
  </si>
  <si>
    <t xml:space="preserve">300х600 </t>
  </si>
  <si>
    <r>
      <t>Интеграция в редакционные статьи</t>
    </r>
    <r>
      <rPr>
        <sz val="7"/>
        <color rgb="FFFF0000"/>
        <rFont val="Arial Cyr"/>
        <charset val="204"/>
      </rPr>
      <t xml:space="preserve"> </t>
    </r>
    <r>
      <rPr>
        <b/>
        <sz val="7"/>
        <color rgb="FFFF0000"/>
        <rFont val="Arial Cyr"/>
        <charset val="204"/>
      </rPr>
      <t>NEW!</t>
    </r>
  </si>
  <si>
    <t>woman.ru,ELLE, MarieClaire, Psychologies, Women'sDay, Starhit все страницы</t>
  </si>
  <si>
    <t>Fullscreen</t>
  </si>
  <si>
    <t>ELLE, MarieClaire, Psychologies, все страницы</t>
  </si>
  <si>
    <t xml:space="preserve">Fullscreen (все страницы) </t>
  </si>
  <si>
    <t>Fullscreen (все страницы)</t>
  </si>
  <si>
    <t>Анонс на главной странице соответствующего раздела, ТГБ</t>
  </si>
  <si>
    <t>Редакционный анонс в разделе: 7 дней, ТГБ + Размещение в  Яндекс Дзен (56 тыс. подписчиков)</t>
  </si>
  <si>
    <t>150 000р 
+    производство     от 15 000р</t>
  </si>
  <si>
    <t>300 000р 
+   производство       от  15 000р</t>
  </si>
  <si>
    <r>
      <t xml:space="preserve">400 000р 
</t>
    </r>
    <r>
      <rPr>
        <sz val="7"/>
        <rFont val="Arial Cyr"/>
        <charset val="204"/>
      </rPr>
      <t>+ производство          от 14 000р</t>
    </r>
  </si>
  <si>
    <t>150 000р 
+ производство  от 12 000р</t>
  </si>
  <si>
    <t>250 000р 
+ производство   от 12 000р</t>
  </si>
  <si>
    <t>300 000р 
+ производство   от 14 000р</t>
  </si>
  <si>
    <t>125 000р 
+ производство от 12 000р</t>
  </si>
  <si>
    <t>200 000р 
+ производство от 14 000р</t>
  </si>
  <si>
    <t>150 000р                                     + производство от 12 000р</t>
  </si>
  <si>
    <t>185 000 р. + производство от 12 000р.</t>
  </si>
  <si>
    <t>100 000 р. + производство от 7000р.</t>
  </si>
  <si>
    <t>300 000 р. + производство от 14 000р.</t>
  </si>
  <si>
    <t>210 000р (за 2 недели) + производство от 12 000р</t>
  </si>
  <si>
    <t>FullScreen</t>
  </si>
  <si>
    <t>elle.ru+ marieclaire.ru, внутренние страницы, 2 экран</t>
  </si>
  <si>
    <t>300x250</t>
  </si>
  <si>
    <t xml:space="preserve">elle.ru+marieclaire.ru, внутренние страницы </t>
  </si>
  <si>
    <t>6 500 000 / 125 000</t>
  </si>
  <si>
    <t>3000000 / 125 000</t>
  </si>
  <si>
    <t>Анонс в разделе - 7 дней, ТГБ, баннер 300х600№2, редакционный анонс в Яндекс Дзен (95 тыс. подписчиков)</t>
  </si>
  <si>
    <t>Анонс в разделе  7 дней + редакционный анонс в Яндекс.Дзен (70 тыс. подписчиков)</t>
  </si>
  <si>
    <t>Анонс в разделе 7 дней + ТГБ, рассылка по 1/2 базы подписчиков, баннер 300х600№2</t>
  </si>
  <si>
    <t xml:space="preserve">150 000 р. + производство 14 000р. </t>
  </si>
  <si>
    <t>200 000р 
+ производство  25 000р.</t>
  </si>
  <si>
    <t>225 000р 
+ производство  25 000р</t>
  </si>
  <si>
    <t>265 000р 
+ производство 25 000р</t>
  </si>
  <si>
    <t>450 000р 
+ производство 35 000 руб</t>
  </si>
  <si>
    <t xml:space="preserve">Редакционный анонс в разделе: 1 неделя, ТГБ+размещение статьи в  Яндекс Дзен (16 тыс. подписчиков) </t>
  </si>
  <si>
    <t>Анонс на главной странице соответствующего раздела, ТГБ, пост в FB, VK</t>
  </si>
  <si>
    <t xml:space="preserve">Создание специальной страницы, интеграция в вебинар, модерация, 2 недели. Гарантированное количество просмотров 20 000   </t>
  </si>
  <si>
    <t xml:space="preserve">Создание специальной страницы, интеграция в вебинар, модерация, 2 недели. Гарантированное количество просмотров 35 000   </t>
  </si>
  <si>
    <t>Создание специальной страницы, интеграция в вебинар, модерация, 2 недели. Гарантированное количество просмотров 70 000</t>
  </si>
  <si>
    <t>300 000р 
+ производство от 40 000р</t>
  </si>
  <si>
    <t>Вебинар со специалистом минимальный пакет</t>
  </si>
  <si>
    <t>Вебинар со специалистом расширенный пакет</t>
  </si>
  <si>
    <t>Вебинар со специалистом мега пакет</t>
  </si>
  <si>
    <t>Анонс на главной странице соответствующего раздела, ТГБ, пост в FB, VK, дополнительное промо в соцсетях</t>
  </si>
  <si>
    <t>Анонс в разделе, ТГБ</t>
  </si>
  <si>
    <t>Анонс в разделе, ТГБ, пост в FB, VK</t>
  </si>
  <si>
    <t>Анонс в разделе, ТГБ, пост в FB, VK, дополнительное промо в соцсетях</t>
  </si>
  <si>
    <t>IGTV (видео от клиента 7-10 минут), 10 000 просмотров</t>
  </si>
  <si>
    <t>Состав предложения</t>
  </si>
  <si>
    <t>Стоимость за период</t>
  </si>
  <si>
    <t>Эксклюзивное брендирование в соц сети (vk, odnoklassniki,fb)</t>
  </si>
  <si>
    <t>150 000р</t>
  </si>
  <si>
    <t>+ производство от 30 000р</t>
  </si>
  <si>
    <t>Тематические дни Эксклюзивный  пакет для одного рекламодателя</t>
  </si>
  <si>
    <t>+ производство от 40 000р</t>
  </si>
  <si>
    <t>Охват по анонсам</t>
  </si>
  <si>
    <t>Интеграция в тематические дни с Woman</t>
  </si>
  <si>
    <r>
      <t>1 видео, модерация. Гарантированное количество просмотров видео 20 000,</t>
    </r>
    <r>
      <rPr>
        <sz val="7"/>
        <color rgb="FF000000"/>
        <rFont val="Calibri"/>
        <family val="2"/>
        <charset val="204"/>
      </rPr>
      <t xml:space="preserve"> </t>
    </r>
    <r>
      <rPr>
        <sz val="7"/>
        <color rgb="FF000000"/>
        <rFont val="Arial Cyr"/>
      </rPr>
      <t>эксклюзивное брендирование соц сетей (vk,ok,fb). За неделю до старта тематических дней запуск статьи с промо.</t>
    </r>
  </si>
  <si>
    <t>2 видео, модерация. Гарантированное количество просмотров 2-х видео 100 000 просмотров, эксклюзивное брендирование соц сетей (vk, ok, fb). За неделю до старта тематических дней запуск статьи с промо</t>
  </si>
  <si>
    <r>
      <t xml:space="preserve">Анонс на главной странице соответствующего раздела, ТГБ, пост в FB, VK, </t>
    </r>
    <r>
      <rPr>
        <sz val="7"/>
        <color rgb="FF000000"/>
        <rFont val="Calibri"/>
        <family val="2"/>
        <charset val="204"/>
      </rPr>
      <t>OK. Д</t>
    </r>
    <r>
      <rPr>
        <sz val="7"/>
        <color rgb="FF000000"/>
        <rFont val="Arial Cyr"/>
      </rPr>
      <t>ополнительное промо в соцсетях</t>
    </r>
  </si>
  <si>
    <t>Период 1 день (охват fb-900, vk -700, ok- 1400)</t>
  </si>
  <si>
    <t>Период 2 недели (охват ok - 20 000,   vk -9 600, fb - 12 570)</t>
  </si>
  <si>
    <t>Тематические дни Минимальный пакет для нескольких рекламодателей</t>
  </si>
  <si>
    <t>Стоимость за неделю/за эфир</t>
  </si>
  <si>
    <t>правый боковой 300x600</t>
  </si>
  <si>
    <t>правый боковой №2 300x600</t>
  </si>
  <si>
    <t>Подложка + 1000х150 + 300x600</t>
  </si>
  <si>
    <t>Подложка + 1000х350 +300х600</t>
  </si>
  <si>
    <t>Общий охват</t>
  </si>
  <si>
    <t>доп.охват</t>
  </si>
  <si>
    <t>24 часа</t>
  </si>
  <si>
    <t>Stories</t>
  </si>
  <si>
    <t>Период</t>
  </si>
  <si>
    <t>не определен</t>
  </si>
  <si>
    <t xml:space="preserve">24 часа </t>
  </si>
  <si>
    <t>Пост в закреп. на 24 часа</t>
  </si>
  <si>
    <t>Пост в соц.сеть Facebook + сторис</t>
  </si>
  <si>
    <t>Пост в соц.сеть VK + сторис</t>
  </si>
  <si>
    <t>Пост в соц.сеть OK + сторис</t>
  </si>
  <si>
    <t>Пост в Facebook, VK, ОК</t>
  </si>
  <si>
    <t>закреп на 24 часа</t>
  </si>
  <si>
    <t>Пост в закреп на 24 часа + сторис</t>
  </si>
  <si>
    <t>неделя</t>
  </si>
  <si>
    <t>Эксклюзивное брендирование</t>
  </si>
  <si>
    <t>Прямые эфиры</t>
  </si>
  <si>
    <t>Сохранение в IGTV</t>
  </si>
  <si>
    <t xml:space="preserve">100 000р 
+ производство от 20 000р. </t>
  </si>
  <si>
    <t xml:space="preserve">200 000р 
+ производство от 30 000р. </t>
  </si>
  <si>
    <t xml:space="preserve">200 000р 
+ производство от 30 000р + гонорар селебрити. </t>
  </si>
  <si>
    <t>редакционная статья с анонсом ТГБ, интеграция бренда в кадре, сохранение в эфире на 24 часа</t>
  </si>
  <si>
    <t>редакционная статья с анонсом ТГБ, пост+Stories в Instagram, сохранение в эфире на 24 часа</t>
  </si>
  <si>
    <r>
      <rPr>
        <b/>
        <sz val="7"/>
        <color rgb="FFFF0000"/>
        <rFont val="Arial Cyr"/>
        <charset val="204"/>
      </rPr>
      <t xml:space="preserve">NEW! </t>
    </r>
    <r>
      <rPr>
        <sz val="7"/>
        <color indexed="8"/>
        <rFont val="Arial Cyr"/>
        <charset val="204"/>
      </rPr>
      <t>Обложка профиля в VK, FB, OK desktop+mobile 1590х400, 1944х600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</si>
  <si>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Видео обложка профиля для FB,   desktop+mobile820х312 - 15 сек.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</si>
  <si>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Видео обложка профиля для VK, mobile 1190x400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</si>
  <si>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Stories пакет (5 шт)</t>
    </r>
  </si>
  <si>
    <r>
      <rPr>
        <b/>
        <sz val="7"/>
        <color rgb="FFFF0000"/>
        <rFont val="Arial Cyr"/>
        <charset val="204"/>
      </rPr>
      <t xml:space="preserve">NEW! </t>
    </r>
    <r>
      <rPr>
        <b/>
        <sz val="7"/>
        <color indexed="8"/>
        <rFont val="Arial Cyr"/>
        <charset val="204"/>
      </rPr>
      <t>Конкурс (анонс пост+сториз, постотчет пост +сториз)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</si>
  <si>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Таргетированная реклама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</si>
  <si>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Лонгрид в соц.сеть Facebook, VK, OK (до 2500 знаков, до 2 фотографий, 1 ссылка)</t>
    </r>
  </si>
  <si>
    <r>
      <rPr>
        <b/>
        <sz val="7"/>
        <color rgb="FFFF0000"/>
        <rFont val="Arial Cyr"/>
        <charset val="204"/>
      </rPr>
      <t>NEW!</t>
    </r>
    <r>
      <rPr>
        <sz val="7"/>
        <color rgb="FFFF0000"/>
        <rFont val="Arial Cyr"/>
        <charset val="204"/>
      </rPr>
      <t xml:space="preserve"> </t>
    </r>
    <r>
      <rPr>
        <sz val="7"/>
        <color indexed="8"/>
        <rFont val="Arial Cyr"/>
        <charset val="204"/>
      </rPr>
      <t>Product Placement внутри редакционного эфира со звездным гостем, гарантированное количество просмотров 10 000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</si>
  <si>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ключ». Спикер - представитель редакции или бренда. Гарантированное количество просмотров 25 000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</si>
  <si>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 с привлечением селебрити. Спикер - представитель редакции, представитель бренда или селебрити. Гарантированное количество просмотров 30 000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</si>
  <si>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Stories пакет (5 шт)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</si>
  <si>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Лонгрид в соц.сеть Facebook, VK, OK (до 2500 знаков, до 2 фотографий, 1 ссылка)</t>
    </r>
  </si>
  <si>
    <r>
      <rPr>
        <b/>
        <sz val="7"/>
        <color rgb="FFFF0000"/>
        <rFont val="Arial Cyr"/>
        <charset val="204"/>
      </rPr>
      <t>NEW!</t>
    </r>
    <r>
      <rPr>
        <sz val="7"/>
        <color rgb="FFFF0000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Конкурс (анонс пост+сториз, постотчет пост +сториз)</t>
    </r>
  </si>
  <si>
    <r>
      <t xml:space="preserve">Super Native c Яндекс.Дзен </t>
    </r>
    <r>
      <rPr>
        <sz val="7"/>
        <color rgb="FFFF0000"/>
        <rFont val="Arial Cyr"/>
        <charset val="204"/>
      </rPr>
      <t>NEW!</t>
    </r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</si>
  <si>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</t>
    </r>
    <r>
      <rPr>
        <sz val="7"/>
        <color indexed="8"/>
        <rFont val="Arial Cyr"/>
        <charset val="204"/>
      </rPr>
      <t>Индивидуальный прямой эфир «под ключ». Спикер - представитель редакции или бренда. Гарантированное количество просмотров 15 000</t>
    </r>
  </si>
  <si>
    <r>
      <rPr>
        <b/>
        <sz val="7"/>
        <color rgb="FFFF0000"/>
        <rFont val="Arial Cyr"/>
        <charset val="204"/>
      </rPr>
      <t>NEW!</t>
    </r>
    <r>
      <rPr>
        <sz val="7"/>
        <color indexed="8"/>
        <rFont val="Arial Cyr"/>
        <charset val="204"/>
      </rPr>
      <t xml:space="preserve"> Индивидуальный прямой эфир «под ключ» с привлечением селебрити. Спикер - представитель редакции, представитель бренда или селебрити. Гарантированное количество просмотров 20 000</t>
    </r>
  </si>
  <si>
    <t>Stories*</t>
  </si>
  <si>
    <t>160 000
+ техкост 12 000</t>
  </si>
  <si>
    <t xml:space="preserve">55 000 р. + производство 10 000р. </t>
  </si>
  <si>
    <t>85 000+техкост 12 000</t>
  </si>
  <si>
    <t xml:space="preserve">210 000 р.+ производство 12 000 р. </t>
  </si>
  <si>
    <t>180 000+техкост 15 000</t>
  </si>
  <si>
    <t>110000+техкост 15 000</t>
  </si>
  <si>
    <r>
      <rPr>
        <b/>
        <sz val="7"/>
        <color rgb="FFFF0000"/>
        <rFont val="Arial Cyr"/>
        <charset val="204"/>
      </rPr>
      <t xml:space="preserve">NEW! </t>
    </r>
    <r>
      <rPr>
        <b/>
        <sz val="7"/>
        <color indexed="8"/>
        <rFont val="Arial Cyr"/>
        <charset val="204"/>
      </rPr>
      <t>Insta день со звездой (анонс в Instagram с упоминанием бренда, минимум 3 сториз с интеграцией бренда)</t>
    </r>
  </si>
  <si>
    <t>NEW</t>
  </si>
  <si>
    <t>130000+техкост 10000</t>
  </si>
  <si>
    <t>Пост в Facebook, VK</t>
  </si>
  <si>
    <t>Пост в соц.сеть Тик-Ток</t>
  </si>
  <si>
    <r>
      <rPr>
        <b/>
        <sz val="7"/>
        <color rgb="FFFF0000"/>
        <rFont val="Arial Cyr"/>
        <charset val="204"/>
      </rPr>
      <t xml:space="preserve">NEW! </t>
    </r>
    <r>
      <rPr>
        <sz val="7"/>
        <color indexed="8"/>
        <rFont val="Arial Cyr"/>
        <charset val="204"/>
      </rPr>
      <t>Обложка профиля в VK, FB desktop+mobile 1590х400, 1944х600</t>
    </r>
  </si>
  <si>
    <t>&lt;&lt; примеры</t>
  </si>
  <si>
    <t>90000+техкост 15 000</t>
  </si>
  <si>
    <t>Ежемесячный охват - 800 000 UV (Google analytics)</t>
  </si>
  <si>
    <t>110 000+техкост 15 000</t>
  </si>
  <si>
    <t>Ежемесячный охват - 550 000 UV (Google analytics)</t>
  </si>
  <si>
    <r>
      <rPr>
        <b/>
        <sz val="7"/>
        <color rgb="FFFF0000"/>
        <rFont val="Arial Cyr"/>
        <charset val="204"/>
      </rPr>
      <t>NEW!</t>
    </r>
    <r>
      <rPr>
        <b/>
        <sz val="7"/>
        <color indexed="8"/>
        <rFont val="Arial Cyr"/>
        <charset val="204"/>
      </rPr>
      <t xml:space="preserve"> Лонгрид в соц.сеть Facebook, VK (до 2500 знаков, до 2 фотографий, 1 ссылка)</t>
    </r>
  </si>
  <si>
    <t>100000+техкост 15 000</t>
  </si>
  <si>
    <t>Все страницы - текстографический блок, динамика 7 дней. Анонс в разделе - 7 дней, рассылка по 1/2 базы подписчиков, соцсети (Fb, Vk)</t>
  </si>
  <si>
    <t>Все страницы - текстографический блок, динамика 7 дней, баннер 300х600№2. Анонс в разделе - 7 дней, рассылка по 1/2 базы подписчиков, соцсети (Fb, Vk)</t>
  </si>
  <si>
    <t>Все страницы - ТГБ, редакционныйнонс в разделе - 7 дней, рассылка по 1/2 базы подписчиков, соцсети (Fb, Vk)</t>
  </si>
  <si>
    <t>Все страницы - ТГБ, редакционный анонс в разделе - 7 дней, рассылка по 1/2 базы подписчиков, соцсети (Fb, Vk)</t>
  </si>
  <si>
    <t>Баннер 300х600 №2, редакционный анонс в разделе 7 дней, рассылка по 1/2 базы подписчиков, соцсети (Fb, Vk)</t>
  </si>
  <si>
    <t>ТГБ, баннер 300х600 №2, редакционный анонс в разделе - 7 дней, рассылка по 1/2 базы подписчиков, соцсети (Fb, Vk)</t>
  </si>
  <si>
    <t>Women's Network, внутренние страницы</t>
  </si>
  <si>
    <t xml:space="preserve">Анонс в разделе - 7 дней + ТГБ, рассылка по 1/2 базы подписчиков, соцсети (пост в IG+ сториз)) </t>
  </si>
  <si>
    <r>
      <t xml:space="preserve">Статья в разделе Портфолио - </t>
    </r>
    <r>
      <rPr>
        <b/>
        <sz val="7"/>
        <color rgb="FFFF0000"/>
        <rFont val="Arial Cyr"/>
        <charset val="204"/>
      </rPr>
      <t>NEW!</t>
    </r>
  </si>
  <si>
    <t>Анонс в разделе с пометкой NEW - 30 дней</t>
  </si>
  <si>
    <r>
      <t xml:space="preserve">90 000р 
</t>
    </r>
    <r>
      <rPr>
        <sz val="7"/>
        <rFont val="Arial Cyr"/>
        <charset val="204"/>
      </rPr>
      <t>+ производство       10 000р</t>
    </r>
  </si>
  <si>
    <r>
      <t xml:space="preserve">20 000р 
</t>
    </r>
    <r>
      <rPr>
        <sz val="7"/>
        <rFont val="Arial Cyr"/>
        <charset val="204"/>
      </rPr>
      <t>+ производство        10 000р</t>
    </r>
  </si>
  <si>
    <r>
      <t xml:space="preserve">Интеграция в раздел Market - </t>
    </r>
    <r>
      <rPr>
        <b/>
        <sz val="7"/>
        <color rgb="FFFF0000"/>
        <rFont val="Arial Cyr"/>
        <charset val="204"/>
      </rPr>
      <t>NEW!</t>
    </r>
  </si>
  <si>
    <t>до 5 продуктов</t>
  </si>
  <si>
    <t xml:space="preserve">Adbutton, sticky banner, баннер 300х600 - 30 дней </t>
  </si>
  <si>
    <r>
      <t xml:space="preserve">150 000р 
</t>
    </r>
    <r>
      <rPr>
        <sz val="7"/>
        <rFont val="Arial Cyr"/>
        <charset val="204"/>
      </rPr>
      <t>+ производство       10 000р</t>
    </r>
  </si>
  <si>
    <t>до 10 продуктов</t>
  </si>
  <si>
    <r>
      <t xml:space="preserve">235 000р 
</t>
    </r>
    <r>
      <rPr>
        <sz val="7"/>
        <rFont val="Arial Cyr"/>
        <charset val="204"/>
      </rPr>
      <t>+ производство       15 000р</t>
    </r>
  </si>
  <si>
    <t xml:space="preserve">970х90 desktop + 300х250 mobile </t>
  </si>
  <si>
    <t>970х250 desktop  + 300х250 mobile</t>
  </si>
  <si>
    <t xml:space="preserve">970x350 desktop  + 300х250 mobile </t>
  </si>
  <si>
    <t xml:space="preserve">970x500 desktop + 300х250 mobile </t>
  </si>
  <si>
    <t>700х400/640х400 desktop  (Сайты: EG,MC,SH,PSY)</t>
  </si>
  <si>
    <t xml:space="preserve">970х150 расхлоп до 970х350 </t>
  </si>
  <si>
    <t>970х150 расхлоп до 970х350</t>
  </si>
  <si>
    <t>970х250 расхлоп до 970х500</t>
  </si>
  <si>
    <t xml:space="preserve">300x600 расхлоп 450х600 desktop  </t>
  </si>
  <si>
    <t>Прайс-лист действителен с 01.11.2020 по 01.02.2021</t>
  </si>
  <si>
    <r>
      <t xml:space="preserve">Leaderboard Mid 970х90/970х250 (перетяжка внутри контента), </t>
    </r>
    <r>
      <rPr>
        <b/>
        <sz val="8"/>
        <color rgb="FFFF0000"/>
        <rFont val="Cambria"/>
        <family val="1"/>
        <charset val="204"/>
        <scheme val="major"/>
      </rPr>
      <t>кроме marieclaire.ru</t>
    </r>
  </si>
  <si>
    <t>leaderboard 970х90 desktop + 300х250 mobile</t>
  </si>
  <si>
    <t>ТГБ 316х196</t>
  </si>
  <si>
    <t>300х600 расхлоп при наведении  450x600</t>
  </si>
  <si>
    <t>№1  брендирование</t>
  </si>
  <si>
    <t>№2  брендирование</t>
  </si>
  <si>
    <t>№3  брендирование</t>
  </si>
  <si>
    <t>№4  брендирование</t>
  </si>
  <si>
    <t>№5  брендирование</t>
  </si>
  <si>
    <t>№6  брендирование</t>
  </si>
  <si>
    <t>№7  брендирование</t>
  </si>
  <si>
    <t>№8  брендирование</t>
  </si>
  <si>
    <t>№9  брендирование</t>
  </si>
  <si>
    <t>№10  брендирование</t>
  </si>
  <si>
    <t>№11  брендирование</t>
  </si>
  <si>
    <t>№12  брендирование</t>
  </si>
  <si>
    <t>топ баннер 300х250</t>
  </si>
  <si>
    <t>Анонс конкурса на Главной странице, 2 недели;
Анонс конкурса на главной странице соответствующего раздела, 2 недели;
600 000 промо-баннеров 970х90</t>
  </si>
  <si>
    <t>Анонс теста на Главной странице;
Анонс теста на главной странице соответствующего раздела;
Анонс в разделе «Тесты»;
600 000 промо-баннеров 970х90</t>
  </si>
  <si>
    <t>ТГБ 316х196, 570х200 + текст до 80 символов</t>
  </si>
  <si>
    <t>970х250 desktop</t>
  </si>
  <si>
    <t>970х90 desktop</t>
  </si>
  <si>
    <t>Кнопка в меню (десктоп 80x144, мобайл 40х40)</t>
  </si>
  <si>
    <t>ТГБ 60x60</t>
  </si>
  <si>
    <t>640х360</t>
  </si>
  <si>
    <t>Кнопка в меню (десктоп 75x115, мобайл 40х40)</t>
  </si>
  <si>
    <t xml:space="preserve">БРЕНДИРОВАНИЕ </t>
  </si>
  <si>
    <t>700х400/640х400 desktop</t>
  </si>
  <si>
    <t>700х240/640х240 desktop</t>
  </si>
  <si>
    <t xml:space="preserve">ТГБ 316х196 </t>
  </si>
  <si>
    <t>Прайс-лист действителен с 01.11.2020 по 01.01.2021</t>
  </si>
  <si>
    <t xml:space="preserve">ТГБ для анонсирования спецпроектов 316х196 </t>
  </si>
  <si>
    <t>ТГБ 316x196</t>
  </si>
  <si>
    <t>Прайс-лист действителен c 01.11.2020 по 01.02.2021</t>
  </si>
  <si>
    <t>970х150 расхлоп по наведению (x350)</t>
  </si>
  <si>
    <t>970х250 расхлоп по наведению  (x500)</t>
  </si>
  <si>
    <t>970х150 расхлоп по наведению  (x350)</t>
  </si>
  <si>
    <t>970х250 расхлоп по наведению (x500)</t>
  </si>
  <si>
    <t>300x600 desktop  + mobile</t>
  </si>
  <si>
    <t>300x600 Luxe desktop + mobile</t>
  </si>
  <si>
    <t>№1 Брендирование для спецпроектов (подложка + 1000х150 + 300х600)</t>
  </si>
  <si>
    <t>№2 Брендирование для спецпроектов (подложка + 1000х250 + 300х600)</t>
  </si>
  <si>
    <t>№3 Брендирование брендирование для спецпроектов (подложка + 1000х350 + 300х600)</t>
  </si>
  <si>
    <t>superleaderboard 970x500 desktop + 300х250 mobile</t>
  </si>
  <si>
    <t>leaderboard 970x350 desktop + 300х250 mobile</t>
  </si>
  <si>
    <t>leaderboard 970х250 desktop + 300х250 mobile</t>
  </si>
  <si>
    <t>150 000р 
+ производство от 35 000р</t>
  </si>
  <si>
    <t>225 000р 
+ производство от 35 000р</t>
  </si>
  <si>
    <r>
      <t>sticky banner/непроскролливаемая перетяжка</t>
    </r>
    <r>
      <rPr>
        <b/>
        <sz val="8"/>
        <rFont val="Cambria"/>
        <family val="1"/>
        <charset val="204"/>
        <scheme val="major"/>
      </rPr>
      <t xml:space="preserve"> 728х90</t>
    </r>
    <r>
      <rPr>
        <b/>
        <sz val="8"/>
        <color rgb="FFFF0000"/>
        <rFont val="Cambria"/>
        <family val="1"/>
        <charset val="204"/>
        <scheme val="major"/>
      </rPr>
      <t xml:space="preserve"> (кроме wday.ru, marieclaire.ru)</t>
    </r>
  </si>
  <si>
    <r>
      <t>sticky banner/непроскролливаемая перетяжка</t>
    </r>
    <r>
      <rPr>
        <b/>
        <sz val="8"/>
        <rFont val="Cambria"/>
        <family val="1"/>
        <charset val="204"/>
        <scheme val="major"/>
      </rPr>
      <t>728х90</t>
    </r>
    <r>
      <rPr>
        <b/>
        <sz val="8"/>
        <color rgb="FFFF0000"/>
        <rFont val="Cambria"/>
        <family val="1"/>
        <charset val="204"/>
        <scheme val="major"/>
      </rPr>
      <t xml:space="preserve"> (кроме wday.ru, marieclaire.ru)</t>
    </r>
  </si>
  <si>
    <r>
      <t>sticky banner/непроскролливаемый баннер 728х90 * (</t>
    </r>
    <r>
      <rPr>
        <b/>
        <sz val="8"/>
        <color rgb="FFFF0000"/>
        <rFont val="Cambria"/>
        <family val="1"/>
        <charset val="204"/>
        <scheme val="major"/>
      </rPr>
      <t>кроме wdya.ru, marieclaire.ru</t>
    </r>
    <r>
      <rPr>
        <b/>
        <sz val="8"/>
        <rFont val="Cambria"/>
        <family val="1"/>
        <charset val="204"/>
        <scheme val="major"/>
      </rPr>
      <t>)</t>
    </r>
  </si>
  <si>
    <t>sticky banner/непроскролливаемая перетяжка 728х90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</si>
</sst>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[Red]\-#,##0&quot;р.&quot;"/>
    <numFmt numFmtId="165" formatCode="#,##0&quot;р.&quot;"/>
    <numFmt numFmtId="166" formatCode="#,##0.00\ &quot;₽&quot;"/>
    <numFmt numFmtId="167" formatCode="#,##0\ &quot;₽&quot;"/>
    <numFmt numFmtId="168" formatCode="#,##0\ _₽"/>
    <numFmt numFmtId="169" formatCode="_-* #,##0.00_р_._-;\-* #,##0.00_р_._-;_-* &quot;-&quot;??_р_._-;_-@_-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Cambria"/>
      <family val="1"/>
      <charset val="204"/>
      <scheme val="major"/>
    </font>
    <font>
      <u/>
      <sz val="10"/>
      <color indexed="12"/>
      <name val="Arial Cyr"/>
      <charset val="204"/>
    </font>
    <font>
      <b/>
      <sz val="12"/>
      <color theme="1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u/>
      <sz val="10"/>
      <color theme="1"/>
      <name val="Arial Cyr"/>
      <charset val="204"/>
    </font>
    <font>
      <sz val="10"/>
      <color indexed="12"/>
      <name val="Arial Cyr"/>
      <charset val="204"/>
    </font>
    <font>
      <sz val="10"/>
      <color indexed="9"/>
      <name val="Arial Cyr"/>
      <charset val="204"/>
    </font>
    <font>
      <sz val="8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8"/>
      <color theme="1"/>
      <name val="Cambria"/>
      <family val="1"/>
      <charset val="204"/>
      <scheme val="major"/>
    </font>
    <font>
      <b/>
      <sz val="8"/>
      <color indexed="8"/>
      <name val="Cambria"/>
      <family val="1"/>
      <charset val="204"/>
      <scheme val="major"/>
    </font>
    <font>
      <b/>
      <sz val="7"/>
      <color indexed="8"/>
      <name val="Arial Cyr"/>
      <charset val="204"/>
    </font>
    <font>
      <u/>
      <sz val="12"/>
      <color rgb="FFFF0000"/>
      <name val="Arial Cyr"/>
      <charset val="204"/>
    </font>
    <font>
      <sz val="8"/>
      <name val="Cambria"/>
      <family val="1"/>
      <charset val="204"/>
      <scheme val="major"/>
    </font>
    <font>
      <u/>
      <sz val="8"/>
      <color theme="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7"/>
      <color indexed="8"/>
      <name val="Arial Cyr"/>
      <charset val="204"/>
    </font>
    <font>
      <sz val="9"/>
      <color theme="1"/>
      <name val="Cambria"/>
      <family val="1"/>
      <charset val="204"/>
      <scheme val="major"/>
    </font>
    <font>
      <sz val="14"/>
      <color indexed="8"/>
      <name val="Arial Cyr"/>
      <charset val="204"/>
    </font>
    <font>
      <sz val="7"/>
      <color theme="1"/>
      <name val="Calibri"/>
      <family val="2"/>
      <charset val="204"/>
      <scheme val="minor"/>
    </font>
    <font>
      <u/>
      <sz val="10"/>
      <color rgb="FFFF0000"/>
      <name val="Arial Cyr"/>
      <charset val="204"/>
    </font>
    <font>
      <sz val="7"/>
      <name val="Arial Cyr"/>
      <charset val="204"/>
    </font>
    <font>
      <sz val="7"/>
      <color theme="1"/>
      <name val="Arial Cyr"/>
      <charset val="204"/>
    </font>
    <font>
      <sz val="16"/>
      <color indexed="8"/>
      <name val="Arial Cyr"/>
      <charset val="204"/>
    </font>
    <font>
      <sz val="7"/>
      <color rgb="FF000000"/>
      <name val="Arial"/>
      <family val="2"/>
      <charset val="204"/>
    </font>
    <font>
      <b/>
      <sz val="8"/>
      <name val="Cambria"/>
      <family val="1"/>
      <charset val="204"/>
      <scheme val="major"/>
    </font>
    <font>
      <b/>
      <sz val="8"/>
      <color rgb="FFFF0000"/>
      <name val="Cambria"/>
      <family val="1"/>
      <charset val="204"/>
      <scheme val="major"/>
    </font>
    <font>
      <sz val="8"/>
      <color rgb="FFFF0000"/>
      <name val="Cambria"/>
      <family val="1"/>
      <charset val="204"/>
      <scheme val="major"/>
    </font>
    <font>
      <b/>
      <sz val="7"/>
      <color rgb="FFFF0000"/>
      <name val="Arial Cyr"/>
      <charset val="204"/>
    </font>
    <font>
      <sz val="7"/>
      <color rgb="FFFF000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sz val="10"/>
      <name val="Helv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</font>
    <font>
      <sz val="10"/>
      <color indexed="8"/>
      <name val="Tahoma"/>
      <family val="2"/>
      <charset val="204"/>
    </font>
    <font>
      <sz val="10"/>
      <color theme="1"/>
      <name val="Tahoma"/>
      <family val="2"/>
      <charset val="204"/>
    </font>
    <font>
      <u/>
      <sz val="11"/>
      <color theme="10"/>
      <name val="Calibri"/>
      <family val="2"/>
      <charset val="204"/>
    </font>
    <font>
      <b/>
      <sz val="7"/>
      <color theme="1"/>
      <name val="Arial Cyr"/>
      <charset val="204"/>
    </font>
    <font>
      <b/>
      <sz val="7"/>
      <color rgb="FF000000"/>
      <name val="Arial Cyr"/>
    </font>
    <font>
      <sz val="7"/>
      <color rgb="FF000000"/>
      <name val="Arial Cyr"/>
    </font>
    <font>
      <sz val="7"/>
      <color rgb="FF000000"/>
      <name val="Calibri"/>
      <family val="2"/>
      <charset val="204"/>
    </font>
    <font>
      <sz val="7"/>
      <color theme="1"/>
      <name val="Arial Cyr"/>
    </font>
    <font>
      <sz val="7"/>
      <color rgb="FF000000"/>
      <name val="Arial Cyr"/>
      <charset val="204"/>
    </font>
    <font>
      <u/>
      <sz val="7"/>
      <color theme="10"/>
      <name val="Calibri"/>
      <family val="2"/>
      <charset val="204"/>
      <scheme val="minor"/>
    </font>
    <font>
      <u/>
      <sz val="7"/>
      <color indexed="12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259">
    <border>
      <left/>
      <right/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indexed="64"/>
      </bottom>
      <diagonal/>
    </border>
    <border>
      <left style="thick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hair">
        <color indexed="64"/>
      </bottom>
      <diagonal/>
    </border>
    <border>
      <left style="hair">
        <color indexed="64"/>
      </left>
      <right/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</borders>
  <cellStyleXfs count="97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42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4" fillId="0" borderId="0" applyNumberFormat="0" applyFill="0" applyBorder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/>
    <xf numFmtId="0" fontId="34" fillId="0" borderId="0" applyNumberFormat="0" applyFill="0" applyBorder="0" applyProtection="0"/>
    <xf numFmtId="0" fontId="34" fillId="0" borderId="0" applyNumberFormat="0" applyFill="0" applyBorder="0" applyProtection="0"/>
    <xf numFmtId="0" fontId="5" fillId="0" borderId="0"/>
    <xf numFmtId="9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0" fontId="33" fillId="0" borderId="0" applyNumberFormat="0" applyFill="0" applyBorder="0" applyAlignment="0" applyProtection="0"/>
  </cellStyleXfs>
  <cellXfs count="1130">
    <xf numFmtId="0" fontId="0" fillId="0" borderId="0" xfId="0"/>
    <xf numFmtId="0" fontId="2" fillId="2" borderId="0" xfId="1" applyFont="1" applyFill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/>
    </xf>
    <xf numFmtId="0" fontId="2" fillId="2" borderId="9" xfId="1" applyFont="1" applyFill="1" applyBorder="1" applyAlignment="1">
      <alignment horizontal="center"/>
    </xf>
    <xf numFmtId="0" fontId="2" fillId="2" borderId="10" xfId="1" applyFont="1" applyFill="1" applyBorder="1" applyAlignment="1">
      <alignment horizontal="center"/>
    </xf>
    <xf numFmtId="0" fontId="2" fillId="2" borderId="11" xfId="1" applyFont="1" applyFill="1" applyBorder="1" applyAlignment="1">
      <alignment horizontal="center"/>
    </xf>
    <xf numFmtId="0" fontId="2" fillId="2" borderId="12" xfId="1" applyFont="1" applyFill="1" applyBorder="1" applyAlignment="1">
      <alignment horizontal="center"/>
    </xf>
    <xf numFmtId="0" fontId="7" fillId="2" borderId="0" xfId="2" applyFont="1" applyFill="1" applyAlignment="1" applyProtection="1"/>
    <xf numFmtId="0" fontId="8" fillId="2" borderId="0" xfId="2" applyFont="1" applyFill="1" applyAlignment="1" applyProtection="1">
      <alignment horizontal="center" vertical="center"/>
    </xf>
    <xf numFmtId="0" fontId="10" fillId="2" borderId="0" xfId="7" applyFont="1" applyFill="1"/>
    <xf numFmtId="0" fontId="10" fillId="2" borderId="0" xfId="7" applyFont="1" applyFill="1" applyAlignment="1">
      <alignment horizontal="center"/>
    </xf>
    <xf numFmtId="165" fontId="10" fillId="2" borderId="0" xfId="7" applyNumberFormat="1" applyFont="1" applyFill="1"/>
    <xf numFmtId="0" fontId="13" fillId="5" borderId="18" xfId="7" applyFont="1" applyFill="1" applyBorder="1" applyAlignment="1">
      <alignment horizontal="center" vertical="center"/>
    </xf>
    <xf numFmtId="0" fontId="13" fillId="5" borderId="19" xfId="7" applyFont="1" applyFill="1" applyBorder="1" applyAlignment="1">
      <alignment horizontal="center" vertical="center"/>
    </xf>
    <xf numFmtId="0" fontId="13" fillId="5" borderId="19" xfId="7" applyFont="1" applyFill="1" applyBorder="1" applyAlignment="1">
      <alignment horizontal="center" vertical="center" wrapText="1"/>
    </xf>
    <xf numFmtId="0" fontId="13" fillId="5" borderId="20" xfId="7" applyFont="1" applyFill="1" applyBorder="1" applyAlignment="1">
      <alignment horizontal="center" vertical="center" wrapText="1"/>
    </xf>
    <xf numFmtId="0" fontId="13" fillId="2" borderId="21" xfId="7" applyFont="1" applyFill="1" applyBorder="1" applyAlignment="1">
      <alignment vertical="center"/>
    </xf>
    <xf numFmtId="0" fontId="10" fillId="2" borderId="22" xfId="7" applyFont="1" applyFill="1" applyBorder="1" applyAlignment="1">
      <alignment vertical="center" wrapText="1"/>
    </xf>
    <xf numFmtId="165" fontId="10" fillId="2" borderId="22" xfId="7" applyNumberFormat="1" applyFont="1" applyFill="1" applyBorder="1" applyAlignment="1">
      <alignment horizontal="center" vertical="center"/>
    </xf>
    <xf numFmtId="3" fontId="10" fillId="2" borderId="22" xfId="7" applyNumberFormat="1" applyFont="1" applyFill="1" applyBorder="1" applyAlignment="1">
      <alignment horizontal="center" vertical="center"/>
    </xf>
    <xf numFmtId="3" fontId="10" fillId="2" borderId="23" xfId="1" applyNumberFormat="1" applyFont="1" applyFill="1" applyBorder="1" applyAlignment="1">
      <alignment horizontal="center" vertical="center"/>
    </xf>
    <xf numFmtId="0" fontId="13" fillId="2" borderId="24" xfId="7" applyFont="1" applyFill="1" applyBorder="1" applyAlignment="1">
      <alignment vertical="center"/>
    </xf>
    <xf numFmtId="0" fontId="10" fillId="2" borderId="25" xfId="7" applyFont="1" applyFill="1" applyBorder="1" applyAlignment="1">
      <alignment vertical="center" wrapText="1"/>
    </xf>
    <xf numFmtId="165" fontId="10" fillId="2" borderId="25" xfId="7" applyNumberFormat="1" applyFont="1" applyFill="1" applyBorder="1" applyAlignment="1">
      <alignment horizontal="center" vertical="center"/>
    </xf>
    <xf numFmtId="3" fontId="10" fillId="2" borderId="25" xfId="7" applyNumberFormat="1" applyFont="1" applyFill="1" applyBorder="1" applyAlignment="1">
      <alignment horizontal="center" vertical="center"/>
    </xf>
    <xf numFmtId="3" fontId="10" fillId="2" borderId="26" xfId="1" applyNumberFormat="1" applyFont="1" applyFill="1" applyBorder="1" applyAlignment="1">
      <alignment horizontal="center" vertical="center"/>
    </xf>
    <xf numFmtId="0" fontId="13" fillId="2" borderId="27" xfId="7" applyFont="1" applyFill="1" applyBorder="1" applyAlignment="1">
      <alignment vertical="center"/>
    </xf>
    <xf numFmtId="0" fontId="10" fillId="2" borderId="28" xfId="7" applyFont="1" applyFill="1" applyBorder="1" applyAlignment="1">
      <alignment vertical="center" wrapText="1"/>
    </xf>
    <xf numFmtId="165" fontId="10" fillId="2" borderId="28" xfId="7" applyNumberFormat="1" applyFont="1" applyFill="1" applyBorder="1" applyAlignment="1">
      <alignment horizontal="center" vertical="center"/>
    </xf>
    <xf numFmtId="3" fontId="10" fillId="2" borderId="28" xfId="7" applyNumberFormat="1" applyFont="1" applyFill="1" applyBorder="1" applyAlignment="1">
      <alignment horizontal="center" vertical="center"/>
    </xf>
    <xf numFmtId="3" fontId="10" fillId="2" borderId="29" xfId="1" applyNumberFormat="1" applyFont="1" applyFill="1" applyBorder="1" applyAlignment="1">
      <alignment horizontal="center" vertical="center"/>
    </xf>
    <xf numFmtId="0" fontId="12" fillId="2" borderId="21" xfId="7" applyFont="1" applyFill="1" applyBorder="1" applyAlignment="1">
      <alignment horizontal="left" vertical="center" wrapText="1"/>
    </xf>
    <xf numFmtId="0" fontId="12" fillId="2" borderId="24" xfId="7" applyFont="1" applyFill="1" applyBorder="1" applyAlignment="1">
      <alignment horizontal="left" vertical="center" wrapText="1"/>
    </xf>
    <xf numFmtId="0" fontId="12" fillId="2" borderId="27" xfId="7" applyFont="1" applyFill="1" applyBorder="1" applyAlignment="1">
      <alignment horizontal="left" vertical="center" wrapText="1"/>
    </xf>
    <xf numFmtId="0" fontId="10" fillId="2" borderId="34" xfId="7" applyFont="1" applyFill="1" applyBorder="1" applyAlignment="1">
      <alignment vertical="center" wrapText="1"/>
    </xf>
    <xf numFmtId="165" fontId="10" fillId="2" borderId="34" xfId="7" applyNumberFormat="1" applyFont="1" applyFill="1" applyBorder="1" applyAlignment="1">
      <alignment horizontal="center" vertical="center"/>
    </xf>
    <xf numFmtId="3" fontId="10" fillId="2" borderId="34" xfId="7" applyNumberFormat="1" applyFont="1" applyFill="1" applyBorder="1" applyAlignment="1">
      <alignment horizontal="center" vertical="center"/>
    </xf>
    <xf numFmtId="3" fontId="10" fillId="2" borderId="35" xfId="1" applyNumberFormat="1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vertical="center" wrapText="1"/>
    </xf>
    <xf numFmtId="0" fontId="10" fillId="2" borderId="0" xfId="7" applyFont="1" applyFill="1" applyBorder="1" applyAlignment="1">
      <alignment vertical="center" wrapText="1"/>
    </xf>
    <xf numFmtId="165" fontId="10" fillId="2" borderId="0" xfId="7" applyNumberFormat="1" applyFont="1" applyFill="1" applyBorder="1" applyAlignment="1">
      <alignment horizontal="center" vertical="center"/>
    </xf>
    <xf numFmtId="3" fontId="10" fillId="2" borderId="0" xfId="7" applyNumberFormat="1" applyFont="1" applyFill="1" applyBorder="1" applyAlignment="1">
      <alignment horizontal="center" vertical="center"/>
    </xf>
    <xf numFmtId="3" fontId="15" fillId="2" borderId="0" xfId="2" applyNumberFormat="1" applyFont="1" applyFill="1" applyBorder="1" applyAlignment="1" applyProtection="1">
      <alignment horizontal="center" vertical="center"/>
    </xf>
    <xf numFmtId="0" fontId="13" fillId="2" borderId="0" xfId="7" applyFont="1" applyFill="1" applyBorder="1" applyAlignment="1">
      <alignment vertical="center"/>
    </xf>
    <xf numFmtId="0" fontId="13" fillId="2" borderId="21" xfId="7" applyFont="1" applyFill="1" applyBorder="1" applyAlignment="1">
      <alignment horizontal="left" vertical="center" wrapText="1"/>
    </xf>
    <xf numFmtId="3" fontId="10" fillId="2" borderId="23" xfId="7" applyNumberFormat="1" applyFont="1" applyFill="1" applyBorder="1" applyAlignment="1">
      <alignment horizontal="center" vertical="center" wrapText="1"/>
    </xf>
    <xf numFmtId="0" fontId="13" fillId="2" borderId="24" xfId="7" applyFont="1" applyFill="1" applyBorder="1" applyAlignment="1">
      <alignment horizontal="left" vertical="center" wrapText="1"/>
    </xf>
    <xf numFmtId="3" fontId="10" fillId="2" borderId="26" xfId="7" applyNumberFormat="1" applyFont="1" applyFill="1" applyBorder="1" applyAlignment="1">
      <alignment horizontal="center" vertical="center" wrapText="1"/>
    </xf>
    <xf numFmtId="0" fontId="13" fillId="2" borderId="27" xfId="7" applyFont="1" applyFill="1" applyBorder="1" applyAlignment="1">
      <alignment horizontal="left" vertical="center" wrapText="1"/>
    </xf>
    <xf numFmtId="3" fontId="10" fillId="2" borderId="29" xfId="7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6" borderId="0" xfId="1" applyFont="1" applyFill="1" applyBorder="1" applyAlignment="1">
      <alignment horizontal="center"/>
    </xf>
    <xf numFmtId="165" fontId="2" fillId="2" borderId="0" xfId="1" applyNumberFormat="1" applyFont="1" applyFill="1"/>
    <xf numFmtId="0" fontId="13" fillId="2" borderId="52" xfId="7" applyFont="1" applyFill="1" applyBorder="1" applyAlignment="1">
      <alignment horizontal="left" vertical="center"/>
    </xf>
    <xf numFmtId="0" fontId="10" fillId="0" borderId="53" xfId="7" applyFont="1" applyBorder="1" applyAlignment="1">
      <alignment vertical="center" wrapText="1"/>
    </xf>
    <xf numFmtId="0" fontId="13" fillId="2" borderId="0" xfId="7" applyFont="1" applyFill="1" applyBorder="1" applyAlignment="1">
      <alignment horizontal="left" vertical="center" wrapText="1"/>
    </xf>
    <xf numFmtId="165" fontId="10" fillId="2" borderId="0" xfId="7" applyNumberFormat="1" applyFont="1" applyFill="1" applyBorder="1" applyAlignment="1">
      <alignment horizontal="center" vertical="center" wrapText="1"/>
    </xf>
    <xf numFmtId="3" fontId="10" fillId="2" borderId="0" xfId="7" applyNumberFormat="1" applyFont="1" applyFill="1" applyBorder="1" applyAlignment="1">
      <alignment horizontal="center" vertical="center" wrapText="1"/>
    </xf>
    <xf numFmtId="0" fontId="10" fillId="0" borderId="0" xfId="7" applyFont="1" applyBorder="1" applyAlignment="1">
      <alignment vertical="center" wrapText="1"/>
    </xf>
    <xf numFmtId="0" fontId="13" fillId="5" borderId="55" xfId="7" applyFont="1" applyFill="1" applyBorder="1" applyAlignment="1">
      <alignment horizontal="center" vertical="center"/>
    </xf>
    <xf numFmtId="0" fontId="13" fillId="5" borderId="56" xfId="7" applyFont="1" applyFill="1" applyBorder="1" applyAlignment="1">
      <alignment horizontal="center" vertical="center"/>
    </xf>
    <xf numFmtId="0" fontId="13" fillId="5" borderId="56" xfId="7" applyFont="1" applyFill="1" applyBorder="1" applyAlignment="1">
      <alignment horizontal="center" vertical="center" wrapText="1"/>
    </xf>
    <xf numFmtId="0" fontId="13" fillId="5" borderId="57" xfId="7" applyFont="1" applyFill="1" applyBorder="1" applyAlignment="1">
      <alignment horizontal="center" vertical="center" wrapText="1"/>
    </xf>
    <xf numFmtId="165" fontId="10" fillId="2" borderId="59" xfId="7" applyNumberFormat="1" applyFont="1" applyFill="1" applyBorder="1" applyAlignment="1">
      <alignment horizontal="center" vertical="center" wrapText="1"/>
    </xf>
    <xf numFmtId="0" fontId="2" fillId="0" borderId="0" xfId="1" applyFont="1"/>
    <xf numFmtId="0" fontId="13" fillId="5" borderId="72" xfId="1" applyFont="1" applyFill="1" applyBorder="1" applyAlignment="1">
      <alignment horizontal="center" vertical="center"/>
    </xf>
    <xf numFmtId="0" fontId="13" fillId="5" borderId="8" xfId="1" applyFont="1" applyFill="1" applyBorder="1" applyAlignment="1">
      <alignment horizontal="center" vertical="center"/>
    </xf>
    <xf numFmtId="0" fontId="13" fillId="5" borderId="73" xfId="1" applyFont="1" applyFill="1" applyBorder="1" applyAlignment="1">
      <alignment horizontal="center" vertical="center"/>
    </xf>
    <xf numFmtId="165" fontId="2" fillId="6" borderId="0" xfId="1" applyNumberFormat="1" applyFont="1" applyFill="1" applyBorder="1" applyAlignment="1">
      <alignment horizontal="center" vertical="center" wrapText="1"/>
    </xf>
    <xf numFmtId="0" fontId="2" fillId="6" borderId="0" xfId="1" applyFont="1" applyFill="1" applyBorder="1"/>
    <xf numFmtId="0" fontId="13" fillId="0" borderId="74" xfId="1" applyFont="1" applyBorder="1" applyAlignment="1">
      <alignment vertical="center" wrapText="1"/>
    </xf>
    <xf numFmtId="3" fontId="2" fillId="6" borderId="75" xfId="1" applyNumberFormat="1" applyFont="1" applyFill="1" applyBorder="1" applyAlignment="1">
      <alignment horizontal="center" vertical="center" wrapText="1"/>
    </xf>
    <xf numFmtId="165" fontId="2" fillId="6" borderId="76" xfId="1" applyNumberFormat="1" applyFont="1" applyFill="1" applyBorder="1" applyAlignment="1">
      <alignment horizontal="center" vertical="center" wrapText="1"/>
    </xf>
    <xf numFmtId="0" fontId="13" fillId="0" borderId="61" xfId="1" applyFont="1" applyBorder="1" applyAlignment="1">
      <alignment vertical="center" wrapText="1"/>
    </xf>
    <xf numFmtId="3" fontId="2" fillId="6" borderId="62" xfId="1" applyNumberFormat="1" applyFont="1" applyFill="1" applyBorder="1" applyAlignment="1">
      <alignment horizontal="center" vertical="center" wrapText="1"/>
    </xf>
    <xf numFmtId="165" fontId="2" fillId="6" borderId="63" xfId="1" applyNumberFormat="1" applyFont="1" applyFill="1" applyBorder="1" applyAlignment="1">
      <alignment horizontal="center" vertical="center" wrapText="1"/>
    </xf>
    <xf numFmtId="0" fontId="13" fillId="0" borderId="52" xfId="1" applyFont="1" applyBorder="1" applyAlignment="1">
      <alignment vertical="center" wrapText="1"/>
    </xf>
    <xf numFmtId="3" fontId="2" fillId="6" borderId="53" xfId="1" applyNumberFormat="1" applyFont="1" applyFill="1" applyBorder="1" applyAlignment="1">
      <alignment horizontal="center" vertical="center" wrapText="1"/>
    </xf>
    <xf numFmtId="165" fontId="2" fillId="6" borderId="54" xfId="1" applyNumberFormat="1" applyFont="1" applyFill="1" applyBorder="1" applyAlignment="1">
      <alignment horizontal="center" vertical="center" wrapText="1"/>
    </xf>
    <xf numFmtId="3" fontId="2" fillId="6" borderId="0" xfId="1" applyNumberFormat="1" applyFont="1" applyFill="1" applyBorder="1" applyAlignment="1">
      <alignment horizontal="center" vertical="center" wrapText="1"/>
    </xf>
    <xf numFmtId="0" fontId="2" fillId="6" borderId="70" xfId="1" applyFont="1" applyFill="1" applyBorder="1" applyAlignment="1">
      <alignment horizontal="center"/>
    </xf>
    <xf numFmtId="0" fontId="2" fillId="6" borderId="71" xfId="1" applyFont="1" applyFill="1" applyBorder="1" applyAlignment="1">
      <alignment horizontal="center"/>
    </xf>
    <xf numFmtId="0" fontId="2" fillId="6" borderId="77" xfId="1" applyFont="1" applyFill="1" applyBorder="1" applyAlignment="1">
      <alignment horizontal="center"/>
    </xf>
    <xf numFmtId="0" fontId="2" fillId="6" borderId="72" xfId="1" applyFont="1" applyFill="1" applyBorder="1" applyAlignment="1">
      <alignment horizontal="center"/>
    </xf>
    <xf numFmtId="0" fontId="2" fillId="6" borderId="8" xfId="1" applyFont="1" applyFill="1" applyBorder="1" applyAlignment="1">
      <alignment horizontal="center"/>
    </xf>
    <xf numFmtId="0" fontId="2" fillId="6" borderId="73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49" fontId="2" fillId="0" borderId="0" xfId="1" applyNumberFormat="1" applyFont="1" applyBorder="1" applyAlignment="1">
      <alignment horizontal="center"/>
    </xf>
    <xf numFmtId="0" fontId="2" fillId="6" borderId="78" xfId="1" applyFont="1" applyFill="1" applyBorder="1" applyAlignment="1">
      <alignment horizontal="center"/>
    </xf>
    <xf numFmtId="0" fontId="2" fillId="6" borderId="79" xfId="1" applyFont="1" applyFill="1" applyBorder="1" applyAlignment="1">
      <alignment horizontal="center"/>
    </xf>
    <xf numFmtId="0" fontId="2" fillId="6" borderId="80" xfId="1" applyFont="1" applyFill="1" applyBorder="1" applyAlignment="1">
      <alignment horizontal="center"/>
    </xf>
    <xf numFmtId="3" fontId="2" fillId="2" borderId="0" xfId="1" applyNumberFormat="1" applyFont="1" applyFill="1" applyBorder="1" applyAlignment="1">
      <alignment horizontal="center"/>
    </xf>
    <xf numFmtId="9" fontId="2" fillId="6" borderId="77" xfId="1" applyNumberFormat="1" applyFont="1" applyFill="1" applyBorder="1" applyAlignment="1">
      <alignment horizontal="center" vertical="center"/>
    </xf>
    <xf numFmtId="9" fontId="2" fillId="6" borderId="73" xfId="1" applyNumberFormat="1" applyFont="1" applyFill="1" applyBorder="1" applyAlignment="1">
      <alignment horizontal="center" vertical="center"/>
    </xf>
    <xf numFmtId="0" fontId="2" fillId="2" borderId="72" xfId="1" applyFont="1" applyFill="1" applyBorder="1" applyAlignment="1">
      <alignment horizontal="left" vertical="center" wrapText="1"/>
    </xf>
    <xf numFmtId="9" fontId="2" fillId="2" borderId="73" xfId="1" applyNumberFormat="1" applyFont="1" applyFill="1" applyBorder="1" applyAlignment="1">
      <alignment horizontal="center" vertical="center"/>
    </xf>
    <xf numFmtId="9" fontId="2" fillId="2" borderId="73" xfId="1" applyNumberFormat="1" applyFont="1" applyFill="1" applyBorder="1" applyAlignment="1">
      <alignment horizontal="center" vertical="center" wrapText="1"/>
    </xf>
    <xf numFmtId="0" fontId="2" fillId="2" borderId="0" xfId="1" applyFont="1" applyFill="1"/>
    <xf numFmtId="0" fontId="2" fillId="2" borderId="78" xfId="1" applyFont="1" applyFill="1" applyBorder="1" applyAlignment="1">
      <alignment horizontal="left" vertical="center" wrapText="1"/>
    </xf>
    <xf numFmtId="9" fontId="2" fillId="2" borderId="80" xfId="1" applyNumberFormat="1" applyFont="1" applyFill="1" applyBorder="1" applyAlignment="1">
      <alignment horizontal="center" vertical="center" wrapText="1"/>
    </xf>
    <xf numFmtId="0" fontId="17" fillId="2" borderId="0" xfId="7" applyFont="1" applyFill="1" applyBorder="1" applyAlignment="1"/>
    <xf numFmtId="0" fontId="2" fillId="2" borderId="0" xfId="1" applyFont="1" applyFill="1" applyBorder="1" applyAlignment="1">
      <alignment horizontal="left"/>
    </xf>
    <xf numFmtId="49" fontId="2" fillId="2" borderId="0" xfId="1" applyNumberFormat="1" applyFont="1" applyFill="1" applyBorder="1" applyAlignment="1">
      <alignment horizontal="center"/>
    </xf>
    <xf numFmtId="0" fontId="2" fillId="2" borderId="0" xfId="1" applyFont="1" applyFill="1" applyBorder="1"/>
    <xf numFmtId="0" fontId="19" fillId="6" borderId="0" xfId="0" applyFont="1" applyFill="1" applyBorder="1"/>
    <xf numFmtId="0" fontId="20" fillId="0" borderId="0" xfId="0" applyFont="1" applyAlignment="1">
      <alignment horizontal="center" wrapText="1"/>
    </xf>
    <xf numFmtId="0" fontId="21" fillId="6" borderId="0" xfId="0" applyFont="1" applyFill="1" applyBorder="1"/>
    <xf numFmtId="0" fontId="14" fillId="5" borderId="89" xfId="0" applyFont="1" applyFill="1" applyBorder="1" applyAlignment="1">
      <alignment horizontal="center" vertical="center" wrapText="1"/>
    </xf>
    <xf numFmtId="0" fontId="14" fillId="5" borderId="94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left" vertical="center" wrapText="1"/>
    </xf>
    <xf numFmtId="0" fontId="19" fillId="2" borderId="49" xfId="0" applyFont="1" applyFill="1" applyBorder="1" applyAlignment="1">
      <alignment horizontal="left" vertical="center"/>
    </xf>
    <xf numFmtId="165" fontId="19" fillId="2" borderId="49" xfId="0" applyNumberFormat="1" applyFont="1" applyFill="1" applyBorder="1" applyAlignment="1">
      <alignment horizontal="center" vertical="center" wrapText="1"/>
    </xf>
    <xf numFmtId="3" fontId="19" fillId="2" borderId="50" xfId="0" applyNumberFormat="1" applyFont="1" applyFill="1" applyBorder="1" applyAlignment="1">
      <alignment horizontal="center" vertical="center"/>
    </xf>
    <xf numFmtId="165" fontId="19" fillId="2" borderId="48" xfId="0" applyNumberFormat="1" applyFont="1" applyFill="1" applyBorder="1" applyAlignment="1">
      <alignment horizontal="center" vertical="center" wrapText="1"/>
    </xf>
    <xf numFmtId="165" fontId="19" fillId="2" borderId="50" xfId="0" applyNumberFormat="1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left" vertical="center"/>
    </xf>
    <xf numFmtId="165" fontId="19" fillId="2" borderId="25" xfId="0" applyNumberFormat="1" applyFont="1" applyFill="1" applyBorder="1" applyAlignment="1">
      <alignment horizontal="center" vertical="center" wrapText="1"/>
    </xf>
    <xf numFmtId="3" fontId="19" fillId="2" borderId="26" xfId="0" applyNumberFormat="1" applyFont="1" applyFill="1" applyBorder="1" applyAlignment="1">
      <alignment horizontal="center" vertical="center"/>
    </xf>
    <xf numFmtId="165" fontId="19" fillId="2" borderId="24" xfId="0" applyNumberFormat="1" applyFont="1" applyFill="1" applyBorder="1" applyAlignment="1">
      <alignment horizontal="center" vertical="center" wrapText="1"/>
    </xf>
    <xf numFmtId="165" fontId="19" fillId="2" borderId="26" xfId="0" applyNumberFormat="1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left" vertical="center" wrapText="1"/>
    </xf>
    <xf numFmtId="0" fontId="14" fillId="6" borderId="27" xfId="0" applyFont="1" applyFill="1" applyBorder="1" applyAlignment="1">
      <alignment vertical="center" wrapText="1"/>
    </xf>
    <xf numFmtId="0" fontId="19" fillId="6" borderId="28" xfId="0" applyFont="1" applyFill="1" applyBorder="1" applyAlignment="1">
      <alignment horizontal="left" vertical="center" wrapText="1"/>
    </xf>
    <xf numFmtId="3" fontId="19" fillId="2" borderId="29" xfId="0" applyNumberFormat="1" applyFont="1" applyFill="1" applyBorder="1" applyAlignment="1">
      <alignment horizontal="center" vertical="center"/>
    </xf>
    <xf numFmtId="165" fontId="19" fillId="2" borderId="27" xfId="0" applyNumberFormat="1" applyFont="1" applyFill="1" applyBorder="1" applyAlignment="1">
      <alignment horizontal="center" vertical="center" wrapText="1"/>
    </xf>
    <xf numFmtId="0" fontId="14" fillId="5" borderId="97" xfId="0" applyFont="1" applyFill="1" applyBorder="1" applyAlignment="1">
      <alignment horizontal="center" vertical="center"/>
    </xf>
    <xf numFmtId="165" fontId="19" fillId="2" borderId="35" xfId="0" applyNumberFormat="1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9" fillId="2" borderId="28" xfId="0" applyFont="1" applyFill="1" applyBorder="1" applyAlignment="1">
      <alignment horizontal="left" vertical="center"/>
    </xf>
    <xf numFmtId="165" fontId="19" fillId="2" borderId="28" xfId="0" applyNumberFormat="1" applyFont="1" applyFill="1" applyBorder="1" applyAlignment="1">
      <alignment horizontal="center" vertical="center" wrapText="1"/>
    </xf>
    <xf numFmtId="165" fontId="19" fillId="2" borderId="29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left" vertical="center" wrapText="1"/>
    </xf>
    <xf numFmtId="165" fontId="19" fillId="6" borderId="0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horizontal="center" vertical="center"/>
    </xf>
    <xf numFmtId="165" fontId="19" fillId="2" borderId="0" xfId="0" applyNumberFormat="1" applyFont="1" applyFill="1" applyBorder="1" applyAlignment="1">
      <alignment horizontal="center" vertical="center" wrapText="1"/>
    </xf>
    <xf numFmtId="165" fontId="19" fillId="6" borderId="0" xfId="0" quotePrefix="1" applyNumberFormat="1" applyFont="1" applyFill="1" applyBorder="1" applyAlignment="1">
      <alignment horizontal="center" vertical="center"/>
    </xf>
    <xf numFmtId="3" fontId="23" fillId="2" borderId="0" xfId="2" applyNumberFormat="1" applyFont="1" applyFill="1" applyBorder="1" applyAlignment="1" applyProtection="1">
      <alignment horizontal="center" vertical="center"/>
    </xf>
    <xf numFmtId="0" fontId="14" fillId="5" borderId="98" xfId="0" applyFont="1" applyFill="1" applyBorder="1" applyAlignment="1">
      <alignment horizontal="center" vertical="center"/>
    </xf>
    <xf numFmtId="0" fontId="14" fillId="5" borderId="99" xfId="0" applyFont="1" applyFill="1" applyBorder="1" applyAlignment="1">
      <alignment horizontal="center" vertical="center"/>
    </xf>
    <xf numFmtId="0" fontId="14" fillId="5" borderId="102" xfId="0" applyFont="1" applyFill="1" applyBorder="1" applyAlignment="1">
      <alignment horizontal="center" vertical="center" wrapText="1"/>
    </xf>
    <xf numFmtId="0" fontId="14" fillId="2" borderId="36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left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4" fillId="2" borderId="103" xfId="0" applyFont="1" applyFill="1" applyBorder="1" applyAlignment="1">
      <alignment horizontal="center" vertical="center" wrapText="1"/>
    </xf>
    <xf numFmtId="0" fontId="14" fillId="2" borderId="0" xfId="0" quotePrefix="1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>
      <alignment horizontal="center" vertical="center" wrapText="1"/>
    </xf>
    <xf numFmtId="0" fontId="14" fillId="5" borderId="111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9" fillId="2" borderId="0" xfId="0" applyFont="1" applyFill="1" applyAlignment="1"/>
    <xf numFmtId="0" fontId="19" fillId="0" borderId="0" xfId="0" applyFont="1"/>
    <xf numFmtId="0" fontId="14" fillId="5" borderId="115" xfId="0" applyFont="1" applyFill="1" applyBorder="1" applyAlignment="1">
      <alignment horizontal="center" vertical="center" wrapText="1"/>
    </xf>
    <xf numFmtId="0" fontId="14" fillId="5" borderId="11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left" vertical="center" wrapText="1"/>
    </xf>
    <xf numFmtId="0" fontId="19" fillId="2" borderId="68" xfId="0" applyFont="1" applyFill="1" applyBorder="1" applyAlignment="1">
      <alignment horizontal="left" vertical="center"/>
    </xf>
    <xf numFmtId="165" fontId="19" fillId="2" borderId="68" xfId="0" applyNumberFormat="1" applyFont="1" applyFill="1" applyBorder="1" applyAlignment="1">
      <alignment horizontal="center" vertical="center" wrapText="1"/>
    </xf>
    <xf numFmtId="3" fontId="19" fillId="2" borderId="69" xfId="0" applyNumberFormat="1" applyFont="1" applyFill="1" applyBorder="1" applyAlignment="1">
      <alignment horizontal="center" vertical="center"/>
    </xf>
    <xf numFmtId="165" fontId="19" fillId="2" borderId="117" xfId="0" applyNumberFormat="1" applyFont="1" applyFill="1" applyBorder="1" applyAlignment="1">
      <alignment horizontal="center" vertical="center" wrapText="1"/>
    </xf>
    <xf numFmtId="165" fontId="19" fillId="2" borderId="118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 wrapText="1"/>
    </xf>
    <xf numFmtId="0" fontId="14" fillId="5" borderId="64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19" fillId="6" borderId="22" xfId="0" applyFont="1" applyFill="1" applyBorder="1" applyAlignment="1">
      <alignment vertical="center" wrapText="1"/>
    </xf>
    <xf numFmtId="165" fontId="19" fillId="6" borderId="22" xfId="0" applyNumberFormat="1" applyFont="1" applyFill="1" applyBorder="1" applyAlignment="1">
      <alignment vertical="center" wrapText="1"/>
    </xf>
    <xf numFmtId="3" fontId="19" fillId="6" borderId="22" xfId="0" applyNumberFormat="1" applyFont="1" applyFill="1" applyBorder="1" applyAlignment="1">
      <alignment horizontal="center" vertical="center" wrapText="1"/>
    </xf>
    <xf numFmtId="165" fontId="25" fillId="6" borderId="23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14" fillId="0" borderId="24" xfId="0" applyFont="1" applyBorder="1" applyAlignment="1">
      <alignment vertical="center" wrapText="1"/>
    </xf>
    <xf numFmtId="0" fontId="19" fillId="6" borderId="25" xfId="0" applyFont="1" applyFill="1" applyBorder="1" applyAlignment="1">
      <alignment vertical="center" wrapText="1"/>
    </xf>
    <xf numFmtId="165" fontId="19" fillId="6" borderId="25" xfId="0" applyNumberFormat="1" applyFont="1" applyFill="1" applyBorder="1" applyAlignment="1">
      <alignment vertical="center" wrapText="1"/>
    </xf>
    <xf numFmtId="3" fontId="19" fillId="6" borderId="25" xfId="0" applyNumberFormat="1" applyFont="1" applyFill="1" applyBorder="1" applyAlignment="1">
      <alignment horizontal="center" vertical="center" wrapText="1"/>
    </xf>
    <xf numFmtId="165" fontId="25" fillId="6" borderId="26" xfId="0" applyNumberFormat="1" applyFont="1" applyFill="1" applyBorder="1" applyAlignment="1">
      <alignment horizontal="center" vertical="center" wrapText="1"/>
    </xf>
    <xf numFmtId="165" fontId="24" fillId="2" borderId="26" xfId="0" applyNumberFormat="1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vertical="center" wrapText="1"/>
    </xf>
    <xf numFmtId="0" fontId="24" fillId="2" borderId="28" xfId="0" applyFont="1" applyFill="1" applyBorder="1" applyAlignment="1">
      <alignment vertical="center" wrapText="1"/>
    </xf>
    <xf numFmtId="165" fontId="19" fillId="6" borderId="28" xfId="0" applyNumberFormat="1" applyFont="1" applyFill="1" applyBorder="1" applyAlignment="1">
      <alignment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165" fontId="24" fillId="2" borderId="29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0" fontId="14" fillId="0" borderId="0" xfId="0" applyFont="1" applyBorder="1" applyAlignment="1">
      <alignment vertical="center" wrapText="1"/>
    </xf>
    <xf numFmtId="0" fontId="19" fillId="6" borderId="0" xfId="0" applyFont="1" applyFill="1" applyBorder="1" applyAlignment="1">
      <alignment vertical="center" wrapText="1"/>
    </xf>
    <xf numFmtId="165" fontId="19" fillId="6" borderId="0" xfId="0" applyNumberFormat="1" applyFont="1" applyFill="1" applyBorder="1" applyAlignment="1">
      <alignment vertical="center" wrapText="1"/>
    </xf>
    <xf numFmtId="3" fontId="19" fillId="6" borderId="0" xfId="0" applyNumberFormat="1" applyFont="1" applyFill="1" applyBorder="1" applyAlignment="1">
      <alignment horizontal="center" vertical="center" wrapText="1"/>
    </xf>
    <xf numFmtId="165" fontId="25" fillId="6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/>
    </xf>
    <xf numFmtId="0" fontId="19" fillId="2" borderId="0" xfId="0" applyFont="1" applyFill="1"/>
    <xf numFmtId="0" fontId="14" fillId="5" borderId="70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/>
    </xf>
    <xf numFmtId="0" fontId="14" fillId="5" borderId="77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0" borderId="117" xfId="0" applyFont="1" applyBorder="1" applyAlignment="1">
      <alignment vertical="center" wrapText="1"/>
    </xf>
    <xf numFmtId="3" fontId="19" fillId="6" borderId="104" xfId="0" applyNumberFormat="1" applyFont="1" applyFill="1" applyBorder="1" applyAlignment="1">
      <alignment horizontal="center" vertical="center" wrapText="1"/>
    </xf>
    <xf numFmtId="165" fontId="19" fillId="6" borderId="118" xfId="0" applyNumberFormat="1" applyFont="1" applyFill="1" applyBorder="1" applyAlignment="1">
      <alignment horizontal="center" vertical="center" wrapText="1"/>
    </xf>
    <xf numFmtId="0" fontId="19" fillId="6" borderId="70" xfId="0" applyFont="1" applyFill="1" applyBorder="1" applyAlignment="1">
      <alignment horizontal="center"/>
    </xf>
    <xf numFmtId="0" fontId="19" fillId="6" borderId="71" xfId="0" applyFont="1" applyFill="1" applyBorder="1" applyAlignment="1">
      <alignment horizontal="center"/>
    </xf>
    <xf numFmtId="0" fontId="19" fillId="6" borderId="77" xfId="0" applyFont="1" applyFill="1" applyBorder="1" applyAlignment="1">
      <alignment horizontal="center"/>
    </xf>
    <xf numFmtId="0" fontId="19" fillId="6" borderId="72" xfId="0" applyFont="1" applyFill="1" applyBorder="1" applyAlignment="1">
      <alignment horizontal="center"/>
    </xf>
    <xf numFmtId="0" fontId="19" fillId="6" borderId="8" xfId="0" applyFont="1" applyFill="1" applyBorder="1" applyAlignment="1">
      <alignment horizontal="center"/>
    </xf>
    <xf numFmtId="0" fontId="19" fillId="6" borderId="73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/>
    </xf>
    <xf numFmtId="0" fontId="19" fillId="6" borderId="78" xfId="0" applyFont="1" applyFill="1" applyBorder="1" applyAlignment="1">
      <alignment horizontal="center"/>
    </xf>
    <xf numFmtId="0" fontId="19" fillId="6" borderId="79" xfId="0" applyFont="1" applyFill="1" applyBorder="1" applyAlignment="1">
      <alignment horizontal="center"/>
    </xf>
    <xf numFmtId="0" fontId="19" fillId="6" borderId="80" xfId="0" applyFont="1" applyFill="1" applyBorder="1" applyAlignment="1">
      <alignment horizontal="center"/>
    </xf>
    <xf numFmtId="3" fontId="19" fillId="2" borderId="0" xfId="0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 wrapText="1"/>
    </xf>
    <xf numFmtId="9" fontId="2" fillId="2" borderId="0" xfId="1" applyNumberFormat="1" applyFont="1" applyFill="1" applyBorder="1" applyAlignment="1">
      <alignment horizontal="center" wrapText="1"/>
    </xf>
    <xf numFmtId="0" fontId="14" fillId="5" borderId="78" xfId="0" applyFont="1" applyFill="1" applyBorder="1" applyAlignment="1">
      <alignment horizontal="center" vertical="center" wrapText="1"/>
    </xf>
    <xf numFmtId="0" fontId="14" fillId="5" borderId="80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left" vertical="center" wrapText="1"/>
    </xf>
    <xf numFmtId="0" fontId="19" fillId="2" borderId="22" xfId="0" applyFont="1" applyFill="1" applyBorder="1" applyAlignment="1">
      <alignment horizontal="left" vertical="center"/>
    </xf>
    <xf numFmtId="165" fontId="19" fillId="2" borderId="22" xfId="0" applyNumberFormat="1" applyFont="1" applyFill="1" applyBorder="1" applyAlignment="1">
      <alignment horizontal="center" vertical="center" wrapText="1"/>
    </xf>
    <xf numFmtId="3" fontId="19" fillId="2" borderId="123" xfId="0" applyNumberFormat="1" applyFont="1" applyFill="1" applyBorder="1" applyAlignment="1">
      <alignment horizontal="center" vertical="center"/>
    </xf>
    <xf numFmtId="165" fontId="19" fillId="2" borderId="21" xfId="0" applyNumberFormat="1" applyFont="1" applyFill="1" applyBorder="1" applyAlignment="1">
      <alignment horizontal="center" vertical="center" wrapText="1"/>
    </xf>
    <xf numFmtId="3" fontId="19" fillId="2" borderId="23" xfId="0" applyNumberFormat="1" applyFont="1" applyFill="1" applyBorder="1" applyAlignment="1">
      <alignment horizontal="center" vertical="center"/>
    </xf>
    <xf numFmtId="3" fontId="19" fillId="2" borderId="124" xfId="0" applyNumberFormat="1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left" vertical="center"/>
    </xf>
    <xf numFmtId="3" fontId="19" fillId="2" borderId="47" xfId="0" applyNumberFormat="1" applyFont="1" applyFill="1" applyBorder="1" applyAlignment="1">
      <alignment horizontal="center" vertical="center"/>
    </xf>
    <xf numFmtId="3" fontId="19" fillId="2" borderId="125" xfId="0" applyNumberFormat="1" applyFont="1" applyFill="1" applyBorder="1" applyAlignment="1">
      <alignment horizontal="center" vertical="center"/>
    </xf>
    <xf numFmtId="165" fontId="19" fillId="2" borderId="46" xfId="0" applyNumberFormat="1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/>
    </xf>
    <xf numFmtId="165" fontId="19" fillId="2" borderId="47" xfId="0" applyNumberFormat="1" applyFont="1" applyFill="1" applyBorder="1" applyAlignment="1">
      <alignment horizontal="center" vertical="center" wrapText="1"/>
    </xf>
    <xf numFmtId="0" fontId="14" fillId="5" borderId="72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73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 wrapText="1"/>
    </xf>
    <xf numFmtId="0" fontId="14" fillId="5" borderId="77" xfId="0" applyFont="1" applyFill="1" applyBorder="1" applyAlignment="1">
      <alignment horizontal="center" vertical="center" wrapText="1"/>
    </xf>
    <xf numFmtId="0" fontId="14" fillId="0" borderId="48" xfId="0" applyFont="1" applyBorder="1" applyAlignment="1">
      <alignment vertical="center" wrapText="1"/>
    </xf>
    <xf numFmtId="0" fontId="19" fillId="6" borderId="49" xfId="0" applyFont="1" applyFill="1" applyBorder="1" applyAlignment="1">
      <alignment vertical="center" wrapText="1"/>
    </xf>
    <xf numFmtId="165" fontId="19" fillId="6" borderId="49" xfId="0" applyNumberFormat="1" applyFont="1" applyFill="1" applyBorder="1" applyAlignment="1">
      <alignment vertical="center" wrapText="1"/>
    </xf>
    <xf numFmtId="3" fontId="19" fillId="6" borderId="49" xfId="0" applyNumberFormat="1" applyFont="1" applyFill="1" applyBorder="1" applyAlignment="1">
      <alignment horizontal="center" vertical="center" wrapText="1"/>
    </xf>
    <xf numFmtId="165" fontId="25" fillId="6" borderId="50" xfId="0" applyNumberFormat="1" applyFont="1" applyFill="1" applyBorder="1" applyAlignment="1">
      <alignment horizontal="center" vertical="center" wrapText="1"/>
    </xf>
    <xf numFmtId="0" fontId="19" fillId="6" borderId="28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165" fontId="25" fillId="6" borderId="29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 applyAlignment="1">
      <alignment horizontal="center" vertical="center"/>
    </xf>
    <xf numFmtId="0" fontId="14" fillId="5" borderId="39" xfId="0" applyFont="1" applyFill="1" applyBorder="1" applyAlignment="1">
      <alignment horizontal="center" vertical="center"/>
    </xf>
    <xf numFmtId="0" fontId="14" fillId="5" borderId="40" xfId="0" applyFont="1" applyFill="1" applyBorder="1" applyAlignment="1">
      <alignment horizontal="center" vertical="center"/>
    </xf>
    <xf numFmtId="0" fontId="19" fillId="6" borderId="132" xfId="0" applyFont="1" applyFill="1" applyBorder="1" applyAlignment="1">
      <alignment horizontal="center"/>
    </xf>
    <xf numFmtId="0" fontId="19" fillId="6" borderId="133" xfId="0" applyFont="1" applyFill="1" applyBorder="1" applyAlignment="1">
      <alignment horizontal="center"/>
    </xf>
    <xf numFmtId="0" fontId="19" fillId="6" borderId="134" xfId="0" applyFont="1" applyFill="1" applyBorder="1" applyAlignment="1">
      <alignment horizontal="center"/>
    </xf>
    <xf numFmtId="0" fontId="14" fillId="0" borderId="52" xfId="0" applyFont="1" applyBorder="1" applyAlignment="1">
      <alignment vertical="center" wrapText="1"/>
    </xf>
    <xf numFmtId="3" fontId="19" fillId="6" borderId="53" xfId="0" applyNumberFormat="1" applyFont="1" applyFill="1" applyBorder="1" applyAlignment="1">
      <alignment horizontal="center" vertical="center" wrapText="1"/>
    </xf>
    <xf numFmtId="165" fontId="19" fillId="2" borderId="54" xfId="0" applyNumberFormat="1" applyFont="1" applyFill="1" applyBorder="1" applyAlignment="1">
      <alignment horizontal="center" vertical="center" wrapText="1"/>
    </xf>
    <xf numFmtId="0" fontId="19" fillId="6" borderId="0" xfId="0" applyFont="1" applyFill="1" applyBorder="1" applyAlignment="1"/>
    <xf numFmtId="0" fontId="26" fillId="6" borderId="0" xfId="0" applyFont="1" applyFill="1" applyBorder="1"/>
    <xf numFmtId="165" fontId="25" fillId="2" borderId="26" xfId="0" applyNumberFormat="1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19" fillId="6" borderId="35" xfId="0" applyNumberFormat="1" applyFont="1" applyFill="1" applyBorder="1" applyAlignment="1">
      <alignment horizontal="center" vertical="center" wrapText="1"/>
    </xf>
    <xf numFmtId="0" fontId="14" fillId="5" borderId="132" xfId="0" applyFont="1" applyFill="1" applyBorder="1" applyAlignment="1">
      <alignment horizontal="center" vertical="center"/>
    </xf>
    <xf numFmtId="0" fontId="14" fillId="5" borderId="133" xfId="0" applyFont="1" applyFill="1" applyBorder="1" applyAlignment="1">
      <alignment horizontal="center" vertical="center"/>
    </xf>
    <xf numFmtId="3" fontId="19" fillId="6" borderId="28" xfId="0" applyNumberFormat="1" applyFont="1" applyFill="1" applyBorder="1" applyAlignment="1">
      <alignment horizontal="center" vertical="center" wrapText="1"/>
    </xf>
    <xf numFmtId="0" fontId="2" fillId="7" borderId="0" xfId="1" applyFont="1" applyFill="1"/>
    <xf numFmtId="0" fontId="2" fillId="7" borderId="0" xfId="1" applyFont="1" applyFill="1" applyAlignment="1">
      <alignment horizontal="left"/>
    </xf>
    <xf numFmtId="0" fontId="2" fillId="7" borderId="0" xfId="1" applyFont="1" applyFill="1" applyBorder="1"/>
    <xf numFmtId="0" fontId="10" fillId="7" borderId="0" xfId="7" applyFont="1" applyFill="1"/>
    <xf numFmtId="0" fontId="2" fillId="8" borderId="0" xfId="1" applyFont="1" applyFill="1"/>
    <xf numFmtId="0" fontId="2" fillId="8" borderId="0" xfId="1" applyFont="1" applyFill="1" applyAlignment="1">
      <alignment horizontal="left"/>
    </xf>
    <xf numFmtId="0" fontId="2" fillId="8" borderId="0" xfId="1" applyFont="1" applyFill="1" applyBorder="1"/>
    <xf numFmtId="0" fontId="10" fillId="8" borderId="0" xfId="7" applyFont="1" applyFill="1"/>
    <xf numFmtId="165" fontId="19" fillId="8" borderId="0" xfId="0" applyNumberFormat="1" applyFont="1" applyFill="1" applyBorder="1" applyAlignment="1">
      <alignment horizontal="center" vertical="center" wrapText="1"/>
    </xf>
    <xf numFmtId="0" fontId="19" fillId="8" borderId="0" xfId="0" applyFont="1" applyFill="1" applyBorder="1"/>
    <xf numFmtId="165" fontId="19" fillId="7" borderId="0" xfId="0" applyNumberFormat="1" applyFont="1" applyFill="1" applyBorder="1" applyAlignment="1">
      <alignment horizontal="center" vertical="center" wrapText="1"/>
    </xf>
    <xf numFmtId="3" fontId="19" fillId="7" borderId="0" xfId="0" applyNumberFormat="1" applyFont="1" applyFill="1" applyBorder="1" applyAlignment="1">
      <alignment horizontal="center" vertical="center"/>
    </xf>
    <xf numFmtId="0" fontId="19" fillId="7" borderId="0" xfId="0" applyFont="1" applyFill="1" applyBorder="1"/>
    <xf numFmtId="0" fontId="13" fillId="2" borderId="58" xfId="7" applyFont="1" applyFill="1" applyBorder="1" applyAlignment="1">
      <alignment horizontal="left" vertical="center"/>
    </xf>
    <xf numFmtId="0" fontId="10" fillId="0" borderId="59" xfId="7" applyFont="1" applyBorder="1" applyAlignment="1">
      <alignment vertical="center" wrapText="1"/>
    </xf>
    <xf numFmtId="165" fontId="10" fillId="2" borderId="60" xfId="7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left"/>
    </xf>
    <xf numFmtId="0" fontId="19" fillId="2" borderId="37" xfId="0" applyFont="1" applyFill="1" applyBorder="1" applyAlignment="1"/>
    <xf numFmtId="0" fontId="19" fillId="6" borderId="34" xfId="0" applyFont="1" applyFill="1" applyBorder="1" applyAlignment="1">
      <alignment vertical="center" wrapText="1"/>
    </xf>
    <xf numFmtId="165" fontId="19" fillId="6" borderId="34" xfId="0" applyNumberFormat="1" applyFont="1" applyFill="1" applyBorder="1" applyAlignment="1">
      <alignment vertical="center" wrapText="1"/>
    </xf>
    <xf numFmtId="165" fontId="25" fillId="6" borderId="35" xfId="0" applyNumberFormat="1" applyFont="1" applyFill="1" applyBorder="1" applyAlignment="1">
      <alignment horizontal="center" vertical="center" wrapText="1"/>
    </xf>
    <xf numFmtId="0" fontId="14" fillId="5" borderId="40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vertical="center" wrapText="1"/>
    </xf>
    <xf numFmtId="0" fontId="14" fillId="5" borderId="133" xfId="0" applyFont="1" applyFill="1" applyBorder="1" applyAlignment="1">
      <alignment horizontal="center" vertical="center" wrapText="1"/>
    </xf>
    <xf numFmtId="0" fontId="14" fillId="5" borderId="134" xfId="0" applyFont="1" applyFill="1" applyBorder="1" applyAlignment="1">
      <alignment horizontal="center" vertical="center" wrapText="1"/>
    </xf>
    <xf numFmtId="3" fontId="19" fillId="6" borderId="29" xfId="0" applyNumberFormat="1" applyFont="1" applyFill="1" applyBorder="1" applyAlignment="1">
      <alignment horizontal="center" vertical="center" wrapText="1"/>
    </xf>
    <xf numFmtId="0" fontId="13" fillId="3" borderId="41" xfId="7" applyFont="1" applyFill="1" applyBorder="1" applyAlignment="1">
      <alignment horizontal="center" vertical="center" wrapText="1"/>
    </xf>
    <xf numFmtId="167" fontId="19" fillId="6" borderId="0" xfId="0" applyNumberFormat="1" applyFont="1" applyFill="1" applyBorder="1"/>
    <xf numFmtId="10" fontId="19" fillId="2" borderId="0" xfId="13" applyNumberFormat="1" applyFont="1" applyFill="1"/>
    <xf numFmtId="10" fontId="19" fillId="6" borderId="0" xfId="13" applyNumberFormat="1" applyFont="1" applyFill="1" applyBorder="1" applyAlignment="1"/>
    <xf numFmtId="10" fontId="19" fillId="2" borderId="0" xfId="13" applyNumberFormat="1" applyFont="1" applyFill="1" applyAlignment="1"/>
    <xf numFmtId="165" fontId="19" fillId="6" borderId="25" xfId="0" applyNumberFormat="1" applyFont="1" applyFill="1" applyBorder="1" applyAlignment="1">
      <alignment horizontal="center" vertical="center" wrapText="1"/>
    </xf>
    <xf numFmtId="165" fontId="19" fillId="6" borderId="28" xfId="0" applyNumberFormat="1" applyFont="1" applyFill="1" applyBorder="1" applyAlignment="1">
      <alignment horizontal="center" vertical="center" wrapText="1"/>
    </xf>
    <xf numFmtId="165" fontId="10" fillId="2" borderId="53" xfId="7" applyNumberFormat="1" applyFont="1" applyFill="1" applyBorder="1" applyAlignment="1">
      <alignment horizontal="center" vertical="center" wrapText="1"/>
    </xf>
    <xf numFmtId="165" fontId="10" fillId="2" borderId="54" xfId="7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3" fontId="19" fillId="2" borderId="28" xfId="0" applyNumberFormat="1" applyFont="1" applyFill="1" applyBorder="1" applyAlignment="1">
      <alignment horizontal="center" vertical="center" wrapText="1"/>
    </xf>
    <xf numFmtId="1" fontId="10" fillId="2" borderId="0" xfId="7" applyNumberFormat="1" applyFont="1" applyFill="1" applyAlignment="1">
      <alignment horizontal="center"/>
    </xf>
    <xf numFmtId="0" fontId="14" fillId="0" borderId="103" xfId="0" applyFont="1" applyBorder="1" applyAlignment="1">
      <alignment vertical="center" wrapText="1"/>
    </xf>
    <xf numFmtId="0" fontId="14" fillId="0" borderId="143" xfId="0" applyFont="1" applyBorder="1" applyAlignment="1">
      <alignment vertical="center" wrapText="1"/>
    </xf>
    <xf numFmtId="0" fontId="14" fillId="0" borderId="42" xfId="0" applyFont="1" applyBorder="1" applyAlignment="1">
      <alignment vertical="center" wrapText="1"/>
    </xf>
    <xf numFmtId="3" fontId="19" fillId="6" borderId="46" xfId="0" applyNumberFormat="1" applyFont="1" applyFill="1" applyBorder="1" applyAlignment="1">
      <alignment horizontal="center" vertical="center" wrapText="1"/>
    </xf>
    <xf numFmtId="0" fontId="1" fillId="0" borderId="0" xfId="11"/>
    <xf numFmtId="0" fontId="19" fillId="9" borderId="146" xfId="6" applyFont="1" applyFill="1" applyBorder="1" applyAlignment="1">
      <alignment horizontal="center" vertical="center" wrapText="1"/>
    </xf>
    <xf numFmtId="0" fontId="19" fillId="9" borderId="147" xfId="6" applyFont="1" applyFill="1" applyBorder="1" applyAlignment="1">
      <alignment horizontal="center" vertical="center" wrapText="1"/>
    </xf>
    <xf numFmtId="0" fontId="19" fillId="9" borderId="73" xfId="6" applyFont="1" applyFill="1" applyBorder="1" applyAlignment="1">
      <alignment horizontal="center" vertical="center" wrapText="1"/>
    </xf>
    <xf numFmtId="165" fontId="25" fillId="2" borderId="130" xfId="6" applyNumberFormat="1" applyFont="1" applyFill="1" applyBorder="1" applyAlignment="1">
      <alignment horizontal="center" vertical="center"/>
    </xf>
    <xf numFmtId="165" fontId="25" fillId="2" borderId="129" xfId="6" applyNumberFormat="1" applyFont="1" applyFill="1" applyBorder="1" applyAlignment="1">
      <alignment horizontal="center" vertical="center"/>
    </xf>
    <xf numFmtId="165" fontId="25" fillId="2" borderId="131" xfId="6" applyNumberFormat="1" applyFont="1" applyFill="1" applyBorder="1" applyAlignment="1">
      <alignment horizontal="center" vertical="center"/>
    </xf>
    <xf numFmtId="165" fontId="25" fillId="2" borderId="124" xfId="6" applyNumberFormat="1" applyFont="1" applyFill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165" fontId="10" fillId="2" borderId="78" xfId="6" applyNumberFormat="1" applyFont="1" applyFill="1" applyBorder="1" applyAlignment="1">
      <alignment horizontal="center" vertical="center"/>
    </xf>
    <xf numFmtId="165" fontId="10" fillId="2" borderId="80" xfId="6" applyNumberFormat="1" applyFont="1" applyFill="1" applyBorder="1" applyAlignment="1">
      <alignment horizontal="center" vertical="center"/>
    </xf>
    <xf numFmtId="165" fontId="10" fillId="2" borderId="146" xfId="6" applyNumberFormat="1" applyFont="1" applyFill="1" applyBorder="1" applyAlignment="1">
      <alignment horizontal="center" vertical="center"/>
    </xf>
    <xf numFmtId="165" fontId="10" fillId="2" borderId="147" xfId="6" applyNumberFormat="1" applyFont="1" applyFill="1" applyBorder="1" applyAlignment="1">
      <alignment horizontal="center" vertical="center"/>
    </xf>
    <xf numFmtId="0" fontId="10" fillId="0" borderId="0" xfId="0" applyFont="1"/>
    <xf numFmtId="165" fontId="10" fillId="2" borderId="72" xfId="6" applyNumberFormat="1" applyFont="1" applyFill="1" applyBorder="1" applyAlignment="1">
      <alignment horizontal="center" vertical="center"/>
    </xf>
    <xf numFmtId="165" fontId="10" fillId="2" borderId="73" xfId="6" applyNumberFormat="1" applyFont="1" applyFill="1" applyBorder="1" applyAlignment="1">
      <alignment horizontal="center" vertical="center"/>
    </xf>
    <xf numFmtId="0" fontId="19" fillId="6" borderId="149" xfId="6" applyFont="1" applyFill="1" applyBorder="1" applyAlignment="1">
      <alignment horizontal="center" vertical="center" wrapText="1"/>
    </xf>
    <xf numFmtId="165" fontId="25" fillId="2" borderId="148" xfId="6" applyNumberFormat="1" applyFont="1" applyFill="1" applyBorder="1" applyAlignment="1">
      <alignment horizontal="center" vertical="center"/>
    </xf>
    <xf numFmtId="165" fontId="25" fillId="2" borderId="149" xfId="6" applyNumberFormat="1" applyFont="1" applyFill="1" applyBorder="1" applyAlignment="1">
      <alignment horizontal="center" vertical="center"/>
    </xf>
    <xf numFmtId="165" fontId="10" fillId="2" borderId="151" xfId="6" applyNumberFormat="1" applyFont="1" applyFill="1" applyBorder="1" applyAlignment="1">
      <alignment horizontal="center" vertical="center"/>
    </xf>
    <xf numFmtId="165" fontId="10" fillId="2" borderId="152" xfId="6" applyNumberFormat="1" applyFont="1" applyFill="1" applyBorder="1" applyAlignment="1">
      <alignment horizontal="center" vertical="center"/>
    </xf>
    <xf numFmtId="165" fontId="10" fillId="2" borderId="153" xfId="6" applyNumberFormat="1" applyFont="1" applyFill="1" applyBorder="1" applyAlignment="1">
      <alignment horizontal="center" vertical="center"/>
    </xf>
    <xf numFmtId="165" fontId="25" fillId="2" borderId="54" xfId="6" applyNumberFormat="1" applyFont="1" applyFill="1" applyBorder="1" applyAlignment="1">
      <alignment horizontal="center" vertical="center"/>
    </xf>
    <xf numFmtId="0" fontId="2" fillId="9" borderId="72" xfId="6" applyFont="1" applyFill="1" applyBorder="1" applyAlignment="1">
      <alignment horizontal="center" vertical="center" wrapText="1"/>
    </xf>
    <xf numFmtId="0" fontId="2" fillId="9" borderId="73" xfId="6" applyFont="1" applyFill="1" applyBorder="1" applyAlignment="1">
      <alignment horizontal="center" vertical="center" wrapText="1"/>
    </xf>
    <xf numFmtId="0" fontId="16" fillId="0" borderId="93" xfId="0" applyFont="1" applyBorder="1" applyAlignment="1">
      <alignment horizontal="center" vertical="center"/>
    </xf>
    <xf numFmtId="165" fontId="16" fillId="2" borderId="78" xfId="6" applyNumberFormat="1" applyFont="1" applyFill="1" applyBorder="1" applyAlignment="1">
      <alignment horizontal="center" vertical="center"/>
    </xf>
    <xf numFmtId="165" fontId="16" fillId="2" borderId="80" xfId="6" applyNumberFormat="1" applyFont="1" applyFill="1" applyBorder="1" applyAlignment="1">
      <alignment horizontal="center" vertical="center"/>
    </xf>
    <xf numFmtId="0" fontId="16" fillId="0" borderId="0" xfId="0" applyFont="1"/>
    <xf numFmtId="165" fontId="16" fillId="2" borderId="0" xfId="6" applyNumberFormat="1" applyFont="1" applyFill="1" applyBorder="1" applyAlignment="1">
      <alignment horizontal="center" vertical="center"/>
    </xf>
    <xf numFmtId="0" fontId="16" fillId="2" borderId="93" xfId="0" applyFont="1" applyFill="1" applyBorder="1" applyAlignment="1">
      <alignment horizontal="center" vertical="center"/>
    </xf>
    <xf numFmtId="0" fontId="10" fillId="2" borderId="0" xfId="11" applyFont="1" applyFill="1" applyBorder="1" applyAlignment="1">
      <alignment horizontal="center" vertical="center" wrapText="1"/>
    </xf>
    <xf numFmtId="0" fontId="16" fillId="2" borderId="0" xfId="0" applyFont="1" applyFill="1"/>
    <xf numFmtId="0" fontId="16" fillId="6" borderId="150" xfId="6" applyFont="1" applyFill="1" applyBorder="1" applyAlignment="1">
      <alignment horizontal="center" vertical="center" wrapText="1"/>
    </xf>
    <xf numFmtId="0" fontId="2" fillId="6" borderId="150" xfId="6" applyFont="1" applyFill="1" applyBorder="1" applyAlignment="1">
      <alignment horizontal="center" vertical="center" wrapText="1"/>
    </xf>
    <xf numFmtId="0" fontId="2" fillId="2" borderId="0" xfId="6" applyFont="1" applyFill="1" applyBorder="1" applyAlignment="1">
      <alignment horizontal="center" vertical="center" wrapText="1"/>
    </xf>
    <xf numFmtId="165" fontId="16" fillId="2" borderId="65" xfId="6" applyNumberFormat="1" applyFont="1" applyFill="1" applyBorder="1" applyAlignment="1">
      <alignment horizontal="center" vertical="center"/>
    </xf>
    <xf numFmtId="0" fontId="2" fillId="9" borderId="0" xfId="6" applyFont="1" applyFill="1" applyBorder="1" applyAlignment="1">
      <alignment horizontal="center" vertical="center" wrapText="1"/>
    </xf>
    <xf numFmtId="0" fontId="10" fillId="9" borderId="0" xfId="11" applyFont="1" applyFill="1" applyBorder="1" applyAlignment="1">
      <alignment horizontal="center" vertical="center" wrapText="1"/>
    </xf>
    <xf numFmtId="0" fontId="14" fillId="2" borderId="117" xfId="0" applyFont="1" applyFill="1" applyBorder="1" applyAlignment="1">
      <alignment horizontal="left" vertical="center" wrapText="1"/>
    </xf>
    <xf numFmtId="0" fontId="14" fillId="2" borderId="33" xfId="0" applyFont="1" applyFill="1" applyBorder="1" applyAlignment="1">
      <alignment horizontal="left" vertical="center" wrapText="1"/>
    </xf>
    <xf numFmtId="0" fontId="19" fillId="2" borderId="34" xfId="0" applyFont="1" applyFill="1" applyBorder="1" applyAlignment="1">
      <alignment horizontal="left" vertical="center"/>
    </xf>
    <xf numFmtId="165" fontId="19" fillId="2" borderId="34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0" fontId="19" fillId="2" borderId="29" xfId="0" applyFont="1" applyFill="1" applyBorder="1" applyAlignment="1">
      <alignment horizontal="center" vertical="center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19" fillId="6" borderId="104" xfId="6" applyFont="1" applyFill="1" applyBorder="1" applyAlignment="1">
      <alignment horizontal="center" vertical="center" wrapText="1"/>
    </xf>
    <xf numFmtId="0" fontId="19" fillId="6" borderId="34" xfId="6" applyFont="1" applyFill="1" applyBorder="1" applyAlignment="1">
      <alignment horizontal="center" vertical="center" wrapText="1"/>
    </xf>
    <xf numFmtId="0" fontId="19" fillId="6" borderId="25" xfId="6" applyFont="1" applyFill="1" applyBorder="1" applyAlignment="1">
      <alignment horizontal="center" vertical="center" wrapText="1"/>
    </xf>
    <xf numFmtId="0" fontId="2" fillId="6" borderId="72" xfId="1" applyFont="1" applyFill="1" applyBorder="1" applyAlignment="1">
      <alignment horizontal="left" vertical="center" wrapText="1"/>
    </xf>
    <xf numFmtId="0" fontId="2" fillId="6" borderId="70" xfId="1" applyFont="1" applyFill="1" applyBorder="1" applyAlignment="1">
      <alignment horizontal="left" vertical="center" wrapText="1"/>
    </xf>
    <xf numFmtId="10" fontId="16" fillId="2" borderId="0" xfId="7" applyNumberFormat="1" applyFont="1" applyFill="1" applyAlignment="1">
      <alignment horizontal="center"/>
    </xf>
    <xf numFmtId="1" fontId="16" fillId="2" borderId="0" xfId="7" applyNumberFormat="1" applyFont="1" applyFill="1" applyAlignment="1">
      <alignment horizontal="center"/>
    </xf>
    <xf numFmtId="165" fontId="16" fillId="2" borderId="0" xfId="7" applyNumberFormat="1" applyFont="1" applyFill="1"/>
    <xf numFmtId="1" fontId="16" fillId="2" borderId="0" xfId="7" applyNumberFormat="1" applyFont="1" applyFill="1"/>
    <xf numFmtId="0" fontId="16" fillId="2" borderId="0" xfId="7" applyFont="1" applyFill="1"/>
    <xf numFmtId="10" fontId="16" fillId="2" borderId="0" xfId="0" applyNumberFormat="1" applyFont="1" applyFill="1" applyBorder="1" applyAlignment="1"/>
    <xf numFmtId="1" fontId="16" fillId="2" borderId="0" xfId="0" applyNumberFormat="1" applyFont="1" applyFill="1" applyAlignment="1"/>
    <xf numFmtId="10" fontId="16" fillId="0" borderId="0" xfId="0" applyNumberFormat="1" applyFont="1" applyFill="1" applyBorder="1" applyAlignment="1"/>
    <xf numFmtId="1" fontId="16" fillId="0" borderId="0" xfId="0" applyNumberFormat="1" applyFont="1" applyFill="1" applyBorder="1" applyAlignment="1"/>
    <xf numFmtId="0" fontId="16" fillId="0" borderId="0" xfId="7" applyFont="1" applyFill="1" applyBorder="1"/>
    <xf numFmtId="10" fontId="28" fillId="0" borderId="0" xfId="7" applyNumberFormat="1" applyFont="1" applyFill="1" applyBorder="1" applyAlignment="1">
      <alignment horizontal="center" vertical="center" wrapText="1"/>
    </xf>
    <xf numFmtId="0" fontId="28" fillId="0" borderId="0" xfId="7" applyFont="1" applyFill="1" applyBorder="1" applyAlignment="1">
      <alignment horizontal="center" vertical="center" wrapText="1"/>
    </xf>
    <xf numFmtId="10" fontId="16" fillId="0" borderId="0" xfId="7" applyNumberFormat="1" applyFont="1" applyFill="1" applyBorder="1" applyAlignment="1">
      <alignment horizontal="center"/>
    </xf>
    <xf numFmtId="1" fontId="16" fillId="0" borderId="0" xfId="7" applyNumberFormat="1" applyFont="1" applyFill="1" applyBorder="1"/>
    <xf numFmtId="166" fontId="16" fillId="0" borderId="0" xfId="7" applyNumberFormat="1" applyFont="1" applyFill="1" applyBorder="1"/>
    <xf numFmtId="167" fontId="16" fillId="0" borderId="0" xfId="7" applyNumberFormat="1" applyFont="1" applyFill="1" applyBorder="1"/>
    <xf numFmtId="0" fontId="10" fillId="0" borderId="0" xfId="7" applyFont="1" applyFill="1"/>
    <xf numFmtId="10" fontId="16" fillId="0" borderId="0" xfId="7" applyNumberFormat="1" applyFont="1" applyFill="1" applyBorder="1"/>
    <xf numFmtId="0" fontId="16" fillId="2" borderId="0" xfId="0" applyFont="1" applyFill="1" applyAlignment="1">
      <alignment horizontal="left"/>
    </xf>
    <xf numFmtId="10" fontId="28" fillId="5" borderId="57" xfId="7" applyNumberFormat="1" applyFont="1" applyFill="1" applyBorder="1" applyAlignment="1">
      <alignment horizontal="center" vertical="center" wrapText="1"/>
    </xf>
    <xf numFmtId="10" fontId="16" fillId="2" borderId="0" xfId="1" applyNumberFormat="1" applyFont="1" applyFill="1" applyAlignment="1">
      <alignment horizontal="center"/>
    </xf>
    <xf numFmtId="1" fontId="16" fillId="2" borderId="0" xfId="1" applyNumberFormat="1" applyFont="1" applyFill="1" applyAlignment="1">
      <alignment horizontal="center"/>
    </xf>
    <xf numFmtId="165" fontId="16" fillId="2" borderId="0" xfId="1" applyNumberFormat="1" applyFont="1" applyFill="1"/>
    <xf numFmtId="166" fontId="10" fillId="2" borderId="22" xfId="7" applyNumberFormat="1" applyFont="1" applyFill="1" applyBorder="1" applyAlignment="1">
      <alignment horizontal="center" vertical="center"/>
    </xf>
    <xf numFmtId="10" fontId="16" fillId="0" borderId="0" xfId="1" applyNumberFormat="1" applyFont="1" applyFill="1" applyBorder="1" applyAlignment="1">
      <alignment horizontal="center"/>
    </xf>
    <xf numFmtId="0" fontId="16" fillId="0" borderId="0" xfId="1" applyNumberFormat="1" applyFont="1" applyFill="1" applyBorder="1" applyAlignment="1">
      <alignment horizontal="center"/>
    </xf>
    <xf numFmtId="1" fontId="16" fillId="0" borderId="0" xfId="1" applyNumberFormat="1" applyFont="1" applyFill="1" applyBorder="1" applyAlignment="1">
      <alignment horizontal="center"/>
    </xf>
    <xf numFmtId="166" fontId="10" fillId="2" borderId="25" xfId="7" applyNumberFormat="1" applyFont="1" applyFill="1" applyBorder="1" applyAlignment="1">
      <alignment horizontal="center" vertical="center"/>
    </xf>
    <xf numFmtId="166" fontId="10" fillId="2" borderId="28" xfId="7" applyNumberFormat="1" applyFont="1" applyFill="1" applyBorder="1" applyAlignment="1">
      <alignment horizontal="center" vertical="center"/>
    </xf>
    <xf numFmtId="0" fontId="16" fillId="0" borderId="0" xfId="7" applyNumberFormat="1" applyFont="1" applyFill="1" applyBorder="1" applyAlignment="1">
      <alignment horizontal="center"/>
    </xf>
    <xf numFmtId="1" fontId="16" fillId="0" borderId="0" xfId="7" applyNumberFormat="1" applyFont="1" applyFill="1" applyBorder="1" applyAlignment="1">
      <alignment horizontal="center"/>
    </xf>
    <xf numFmtId="165" fontId="10" fillId="0" borderId="59" xfId="7" applyNumberFormat="1" applyFont="1" applyFill="1" applyBorder="1" applyAlignment="1">
      <alignment horizontal="center" vertical="center" wrapText="1"/>
    </xf>
    <xf numFmtId="165" fontId="10" fillId="0" borderId="59" xfId="7" applyNumberFormat="1" applyFont="1" applyFill="1" applyBorder="1" applyAlignment="1">
      <alignment horizontal="center" vertical="center"/>
    </xf>
    <xf numFmtId="165" fontId="16" fillId="0" borderId="0" xfId="7" applyNumberFormat="1" applyFont="1" applyFill="1"/>
    <xf numFmtId="0" fontId="13" fillId="0" borderId="58" xfId="7" applyFont="1" applyFill="1" applyBorder="1" applyAlignment="1">
      <alignment horizontal="left" vertical="center" wrapText="1"/>
    </xf>
    <xf numFmtId="3" fontId="10" fillId="0" borderId="59" xfId="7" applyNumberFormat="1" applyFont="1" applyFill="1" applyBorder="1" applyAlignment="1">
      <alignment horizontal="center" vertical="center"/>
    </xf>
    <xf numFmtId="165" fontId="10" fillId="0" borderId="60" xfId="7" applyNumberFormat="1" applyFont="1" applyFill="1" applyBorder="1" applyAlignment="1">
      <alignment horizontal="center" vertical="center"/>
    </xf>
    <xf numFmtId="0" fontId="13" fillId="0" borderId="61" xfId="7" applyFont="1" applyFill="1" applyBorder="1" applyAlignment="1">
      <alignment horizontal="left" vertical="center" wrapText="1"/>
    </xf>
    <xf numFmtId="165" fontId="10" fillId="0" borderId="62" xfId="7" applyNumberFormat="1" applyFont="1" applyFill="1" applyBorder="1" applyAlignment="1">
      <alignment horizontal="center" vertical="center" wrapText="1"/>
    </xf>
    <xf numFmtId="165" fontId="10" fillId="0" borderId="62" xfId="7" applyNumberFormat="1" applyFont="1" applyFill="1" applyBorder="1" applyAlignment="1">
      <alignment horizontal="center" vertical="center"/>
    </xf>
    <xf numFmtId="3" fontId="10" fillId="0" borderId="62" xfId="7" applyNumberFormat="1" applyFont="1" applyFill="1" applyBorder="1" applyAlignment="1">
      <alignment horizontal="center" vertical="center"/>
    </xf>
    <xf numFmtId="165" fontId="10" fillId="0" borderId="63" xfId="7" applyNumberFormat="1" applyFont="1" applyFill="1" applyBorder="1" applyAlignment="1">
      <alignment horizontal="center" vertical="center"/>
    </xf>
    <xf numFmtId="3" fontId="3" fillId="2" borderId="0" xfId="2" applyNumberFormat="1" applyFill="1" applyBorder="1" applyAlignment="1" applyProtection="1">
      <alignment horizontal="center" vertical="center"/>
    </xf>
    <xf numFmtId="0" fontId="2" fillId="2" borderId="6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14" fillId="5" borderId="155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/>
    <xf numFmtId="0" fontId="14" fillId="0" borderId="24" xfId="0" applyFont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9" fillId="6" borderId="28" xfId="0" applyFont="1" applyFill="1" applyBorder="1" applyAlignment="1">
      <alignment horizontal="center" vertical="center" wrapText="1"/>
    </xf>
    <xf numFmtId="10" fontId="10" fillId="2" borderId="0" xfId="7" applyNumberFormat="1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3" fontId="19" fillId="6" borderId="28" xfId="0" applyNumberFormat="1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/>
    </xf>
    <xf numFmtId="3" fontId="19" fillId="6" borderId="34" xfId="0" applyNumberFormat="1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19" fillId="2" borderId="0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165" fontId="24" fillId="0" borderId="60" xfId="0" applyNumberFormat="1" applyFont="1" applyFill="1" applyBorder="1" applyAlignment="1">
      <alignment horizontal="center" vertical="center"/>
    </xf>
    <xf numFmtId="165" fontId="24" fillId="0" borderId="118" xfId="0" applyNumberFormat="1" applyFont="1" applyFill="1" applyBorder="1" applyAlignment="1">
      <alignment horizontal="center" vertical="center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23" xfId="0" applyNumberFormat="1" applyFont="1" applyFill="1" applyBorder="1" applyAlignment="1">
      <alignment horizontal="center" vertical="center"/>
    </xf>
    <xf numFmtId="3" fontId="24" fillId="2" borderId="104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9" fillId="2" borderId="104" xfId="0" applyFont="1" applyFill="1" applyBorder="1" applyAlignment="1">
      <alignment horizontal="center" vertical="center" wrapText="1"/>
    </xf>
    <xf numFmtId="3" fontId="24" fillId="2" borderId="34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/>
    <xf numFmtId="0" fontId="14" fillId="5" borderId="163" xfId="0" applyFont="1" applyFill="1" applyBorder="1" applyAlignment="1">
      <alignment horizontal="center" vertical="center" wrapText="1"/>
    </xf>
    <xf numFmtId="0" fontId="14" fillId="2" borderId="164" xfId="0" applyFont="1" applyFill="1" applyBorder="1" applyAlignment="1">
      <alignment horizontal="center" vertical="center" wrapText="1"/>
    </xf>
    <xf numFmtId="165" fontId="24" fillId="2" borderId="0" xfId="0" applyNumberFormat="1" applyFont="1" applyFill="1" applyBorder="1" applyAlignment="1">
      <alignment horizontal="center" vertical="center"/>
    </xf>
    <xf numFmtId="165" fontId="19" fillId="6" borderId="0" xfId="0" applyNumberFormat="1" applyFont="1" applyFill="1" applyBorder="1"/>
    <xf numFmtId="9" fontId="19" fillId="6" borderId="0" xfId="13" applyFont="1" applyFill="1" applyBorder="1"/>
    <xf numFmtId="0" fontId="14" fillId="2" borderId="165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center" vertical="center" wrapText="1"/>
    </xf>
    <xf numFmtId="3" fontId="24" fillId="2" borderId="25" xfId="0" applyNumberFormat="1" applyFont="1" applyFill="1" applyBorder="1" applyAlignment="1">
      <alignment horizontal="center" vertical="center" wrapText="1"/>
    </xf>
    <xf numFmtId="165" fontId="24" fillId="0" borderId="26" xfId="0" applyNumberFormat="1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left" vertical="center" wrapText="1"/>
    </xf>
    <xf numFmtId="0" fontId="19" fillId="2" borderId="34" xfId="0" applyFont="1" applyFill="1" applyBorder="1" applyAlignment="1">
      <alignment horizontal="center" vertical="center" wrapText="1"/>
    </xf>
    <xf numFmtId="165" fontId="24" fillId="0" borderId="166" xfId="0" applyNumberFormat="1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center" vertical="center" wrapText="1"/>
    </xf>
    <xf numFmtId="0" fontId="24" fillId="2" borderId="104" xfId="0" applyFont="1" applyFill="1" applyBorder="1" applyAlignment="1">
      <alignment horizontal="left" vertical="center" wrapText="1"/>
    </xf>
    <xf numFmtId="3" fontId="19" fillId="2" borderId="34" xfId="0" applyNumberFormat="1" applyFont="1" applyFill="1" applyBorder="1" applyAlignment="1">
      <alignment horizontal="center" vertical="center" wrapText="1"/>
    </xf>
    <xf numFmtId="3" fontId="19" fillId="2" borderId="125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104" xfId="0" applyFont="1" applyFill="1" applyBorder="1" applyAlignment="1">
      <alignment horizontal="center" vertical="center" wrapText="1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23" xfId="0" applyNumberFormat="1" applyFont="1" applyFill="1" applyBorder="1" applyAlignment="1">
      <alignment horizontal="center" vertical="center"/>
    </xf>
    <xf numFmtId="3" fontId="24" fillId="2" borderId="34" xfId="0" applyNumberFormat="1" applyFont="1" applyFill="1" applyBorder="1" applyAlignment="1">
      <alignment horizontal="center" vertical="center" wrapText="1"/>
    </xf>
    <xf numFmtId="165" fontId="24" fillId="0" borderId="60" xfId="0" applyNumberFormat="1" applyFont="1" applyFill="1" applyBorder="1" applyAlignment="1">
      <alignment horizontal="center" vertical="center"/>
    </xf>
    <xf numFmtId="165" fontId="24" fillId="0" borderId="118" xfId="0" applyNumberFormat="1" applyFont="1" applyFill="1" applyBorder="1" applyAlignment="1">
      <alignment horizontal="center" vertical="center"/>
    </xf>
    <xf numFmtId="3" fontId="24" fillId="2" borderId="104" xfId="0" applyNumberFormat="1" applyFont="1" applyFill="1" applyBorder="1" applyAlignment="1">
      <alignment horizontal="center" vertical="center" wrapText="1"/>
    </xf>
    <xf numFmtId="3" fontId="24" fillId="2" borderId="22" xfId="0" applyNumberFormat="1" applyFont="1" applyFill="1" applyBorder="1" applyAlignment="1">
      <alignment horizontal="center" vertical="center" wrapText="1"/>
    </xf>
    <xf numFmtId="3" fontId="24" fillId="2" borderId="104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23" xfId="0" applyNumberFormat="1" applyFont="1" applyFill="1" applyBorder="1" applyAlignment="1">
      <alignment horizontal="center" vertical="center"/>
    </xf>
    <xf numFmtId="165" fontId="24" fillId="0" borderId="60" xfId="0" applyNumberFormat="1" applyFont="1" applyFill="1" applyBorder="1" applyAlignment="1">
      <alignment horizontal="center" vertical="center"/>
    </xf>
    <xf numFmtId="165" fontId="24" fillId="0" borderId="118" xfId="0" applyNumberFormat="1" applyFont="1" applyFill="1" applyBorder="1" applyAlignment="1">
      <alignment horizontal="center" vertical="center"/>
    </xf>
    <xf numFmtId="3" fontId="24" fillId="2" borderId="104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165" fontId="24" fillId="0" borderId="23" xfId="0" applyNumberFormat="1" applyFont="1" applyFill="1" applyBorder="1" applyAlignment="1">
      <alignment horizontal="center" vertical="center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60" xfId="0" applyNumberFormat="1" applyFont="1" applyFill="1" applyBorder="1" applyAlignment="1">
      <alignment horizontal="center" vertical="center"/>
    </xf>
    <xf numFmtId="165" fontId="24" fillId="0" borderId="118" xfId="0" applyNumberFormat="1" applyFont="1" applyFill="1" applyBorder="1" applyAlignment="1">
      <alignment horizontal="center" vertical="center"/>
    </xf>
    <xf numFmtId="3" fontId="24" fillId="2" borderId="104" xfId="0" applyNumberFormat="1" applyFont="1" applyFill="1" applyBorder="1" applyAlignment="1">
      <alignment horizontal="center" vertical="center" wrapText="1"/>
    </xf>
    <xf numFmtId="0" fontId="14" fillId="5" borderId="105" xfId="0" applyFont="1" applyFill="1" applyBorder="1" applyAlignment="1">
      <alignment horizontal="center" vertical="center"/>
    </xf>
    <xf numFmtId="0" fontId="14" fillId="5" borderId="84" xfId="0" applyFont="1" applyFill="1" applyBorder="1" applyAlignment="1">
      <alignment horizontal="center" vertical="center"/>
    </xf>
    <xf numFmtId="0" fontId="14" fillId="5" borderId="106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3" fontId="24" fillId="2" borderId="22" xfId="0" applyNumberFormat="1" applyFont="1" applyFill="1" applyBorder="1" applyAlignment="1">
      <alignment horizontal="center" vertical="center" wrapText="1"/>
    </xf>
    <xf numFmtId="165" fontId="24" fillId="0" borderId="23" xfId="0" applyNumberFormat="1" applyFont="1" applyFill="1" applyBorder="1" applyAlignment="1">
      <alignment horizontal="center" vertical="center"/>
    </xf>
    <xf numFmtId="3" fontId="19" fillId="2" borderId="129" xfId="0" applyNumberFormat="1" applyFont="1" applyFill="1" applyBorder="1" applyAlignment="1">
      <alignment horizontal="center" vertical="center"/>
    </xf>
    <xf numFmtId="165" fontId="19" fillId="2" borderId="130" xfId="0" applyNumberFormat="1" applyFont="1" applyFill="1" applyBorder="1" applyAlignment="1">
      <alignment horizontal="center" vertical="center" wrapText="1"/>
    </xf>
    <xf numFmtId="165" fontId="19" fillId="2" borderId="131" xfId="0" applyNumberFormat="1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left" vertical="center" wrapText="1"/>
    </xf>
    <xf numFmtId="0" fontId="19" fillId="2" borderId="8" xfId="0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0" fontId="14" fillId="2" borderId="72" xfId="0" applyFont="1" applyFill="1" applyBorder="1" applyAlignment="1">
      <alignment horizontal="center" vertical="center" wrapText="1"/>
    </xf>
    <xf numFmtId="165" fontId="24" fillId="0" borderId="73" xfId="0" applyNumberFormat="1" applyFont="1" applyFill="1" applyBorder="1" applyAlignment="1">
      <alignment horizontal="center" vertical="center"/>
    </xf>
    <xf numFmtId="0" fontId="14" fillId="2" borderId="78" xfId="0" applyFont="1" applyFill="1" applyBorder="1" applyAlignment="1">
      <alignment horizontal="center" vertical="center" wrapText="1"/>
    </xf>
    <xf numFmtId="0" fontId="24" fillId="2" borderId="79" xfId="0" applyFont="1" applyFill="1" applyBorder="1" applyAlignment="1">
      <alignment horizontal="left" vertical="center" wrapText="1"/>
    </xf>
    <xf numFmtId="0" fontId="19" fillId="2" borderId="79" xfId="0" applyFont="1" applyFill="1" applyBorder="1" applyAlignment="1">
      <alignment horizontal="center" vertical="center" wrapText="1"/>
    </xf>
    <xf numFmtId="3" fontId="24" fillId="2" borderId="79" xfId="0" applyNumberFormat="1" applyFont="1" applyFill="1" applyBorder="1" applyAlignment="1">
      <alignment horizontal="center" vertical="center" wrapText="1"/>
    </xf>
    <xf numFmtId="165" fontId="24" fillId="0" borderId="80" xfId="0" applyNumberFormat="1" applyFont="1" applyFill="1" applyBorder="1" applyAlignment="1">
      <alignment horizontal="center" vertical="center"/>
    </xf>
    <xf numFmtId="0" fontId="14" fillId="2" borderId="52" xfId="0" applyFont="1" applyFill="1" applyBorder="1" applyAlignment="1">
      <alignment horizontal="left" vertical="center" wrapText="1"/>
    </xf>
    <xf numFmtId="0" fontId="19" fillId="2" borderId="53" xfId="0" applyFont="1" applyFill="1" applyBorder="1" applyAlignment="1">
      <alignment horizontal="left" vertical="center"/>
    </xf>
    <xf numFmtId="165" fontId="19" fillId="2" borderId="53" xfId="0" applyNumberFormat="1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165" fontId="19" fillId="2" borderId="0" xfId="0" applyNumberFormat="1" applyFont="1" applyFill="1" applyBorder="1"/>
    <xf numFmtId="9" fontId="19" fillId="2" borderId="0" xfId="13" applyFont="1" applyFill="1" applyBorder="1"/>
    <xf numFmtId="167" fontId="19" fillId="2" borderId="0" xfId="0" applyNumberFormat="1" applyFont="1" applyFill="1" applyBorder="1"/>
    <xf numFmtId="3" fontId="19" fillId="2" borderId="82" xfId="0" applyNumberFormat="1" applyFont="1" applyFill="1" applyBorder="1" applyAlignment="1">
      <alignment horizontal="center" vertical="center" wrapText="1"/>
    </xf>
    <xf numFmtId="3" fontId="19" fillId="2" borderId="49" xfId="0" applyNumberFormat="1" applyFont="1" applyFill="1" applyBorder="1" applyAlignment="1">
      <alignment horizontal="center" vertical="center" wrapText="1"/>
    </xf>
    <xf numFmtId="3" fontId="19" fillId="2" borderId="22" xfId="0" applyNumberFormat="1" applyFont="1" applyFill="1" applyBorder="1" applyAlignment="1">
      <alignment horizontal="center" vertical="center" wrapText="1"/>
    </xf>
    <xf numFmtId="165" fontId="25" fillId="2" borderId="29" xfId="0" applyNumberFormat="1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165" fontId="25" fillId="2" borderId="50" xfId="0" applyNumberFormat="1" applyFont="1" applyFill="1" applyBorder="1" applyAlignment="1">
      <alignment horizontal="center" vertical="center" wrapText="1"/>
    </xf>
    <xf numFmtId="165" fontId="25" fillId="2" borderId="47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0" fontId="30" fillId="2" borderId="0" xfId="1" applyFont="1" applyFill="1" applyAlignment="1">
      <alignment horizontal="center"/>
    </xf>
    <xf numFmtId="0" fontId="2" fillId="6" borderId="134" xfId="6" applyFont="1" applyFill="1" applyBorder="1" applyAlignment="1">
      <alignment horizontal="center" vertical="center" wrapText="1"/>
    </xf>
    <xf numFmtId="165" fontId="10" fillId="2" borderId="170" xfId="6" applyNumberFormat="1" applyFont="1" applyFill="1" applyBorder="1" applyAlignment="1">
      <alignment horizontal="center" vertical="center"/>
    </xf>
    <xf numFmtId="165" fontId="10" fillId="2" borderId="150" xfId="6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vertical="center" wrapText="1"/>
    </xf>
    <xf numFmtId="0" fontId="19" fillId="2" borderId="28" xfId="0" applyFont="1" applyFill="1" applyBorder="1" applyAlignment="1">
      <alignment horizontal="left" vertical="center" wrapText="1"/>
    </xf>
    <xf numFmtId="164" fontId="27" fillId="2" borderId="27" xfId="0" quotePrefix="1" applyNumberFormat="1" applyFont="1" applyFill="1" applyBorder="1" applyAlignment="1">
      <alignment horizontal="center" vertical="center"/>
    </xf>
    <xf numFmtId="165" fontId="19" fillId="2" borderId="29" xfId="0" quotePrefix="1" applyNumberFormat="1" applyFont="1" applyFill="1" applyBorder="1" applyAlignment="1">
      <alignment horizontal="center" vertical="center"/>
    </xf>
    <xf numFmtId="165" fontId="19" fillId="6" borderId="34" xfId="0" applyNumberFormat="1" applyFont="1" applyFill="1" applyBorder="1" applyAlignment="1">
      <alignment horizontal="center" vertical="center" wrapText="1"/>
    </xf>
    <xf numFmtId="165" fontId="25" fillId="2" borderId="35" xfId="0" applyNumberFormat="1" applyFont="1" applyFill="1" applyBorder="1" applyAlignment="1">
      <alignment horizontal="center" vertical="center" wrapText="1"/>
    </xf>
    <xf numFmtId="0" fontId="14" fillId="0" borderId="171" xfId="0" applyFont="1" applyBorder="1" applyAlignment="1">
      <alignment vertical="center" wrapText="1"/>
    </xf>
    <xf numFmtId="0" fontId="19" fillId="6" borderId="172" xfId="0" applyFont="1" applyFill="1" applyBorder="1" applyAlignment="1">
      <alignment vertical="center" wrapText="1"/>
    </xf>
    <xf numFmtId="165" fontId="19" fillId="6" borderId="172" xfId="0" applyNumberFormat="1" applyFont="1" applyFill="1" applyBorder="1" applyAlignment="1">
      <alignment horizontal="center" vertical="center" wrapText="1"/>
    </xf>
    <xf numFmtId="3" fontId="19" fillId="6" borderId="172" xfId="0" applyNumberFormat="1" applyFont="1" applyFill="1" applyBorder="1" applyAlignment="1">
      <alignment horizontal="center" vertical="center" wrapText="1"/>
    </xf>
    <xf numFmtId="3" fontId="19" fillId="2" borderId="172" xfId="0" applyNumberFormat="1" applyFont="1" applyFill="1" applyBorder="1" applyAlignment="1">
      <alignment horizontal="center" vertical="center" wrapText="1"/>
    </xf>
    <xf numFmtId="165" fontId="25" fillId="2" borderId="173" xfId="0" applyNumberFormat="1" applyFont="1" applyFill="1" applyBorder="1" applyAlignment="1">
      <alignment horizontal="center" vertical="center" wrapText="1"/>
    </xf>
    <xf numFmtId="165" fontId="19" fillId="6" borderId="29" xfId="0" quotePrefix="1" applyNumberFormat="1" applyFont="1" applyFill="1" applyBorder="1" applyAlignment="1">
      <alignment horizontal="center" vertical="center"/>
    </xf>
    <xf numFmtId="0" fontId="19" fillId="2" borderId="104" xfId="0" applyFont="1" applyFill="1" applyBorder="1" applyAlignment="1">
      <alignment horizontal="left" vertical="center"/>
    </xf>
    <xf numFmtId="165" fontId="19" fillId="2" borderId="104" xfId="0" applyNumberFormat="1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/>
    </xf>
    <xf numFmtId="0" fontId="13" fillId="0" borderId="74" xfId="7" applyFont="1" applyFill="1" applyBorder="1" applyAlignment="1">
      <alignment horizontal="left" vertical="center" wrapText="1"/>
    </xf>
    <xf numFmtId="165" fontId="10" fillId="0" borderId="75" xfId="7" applyNumberFormat="1" applyFont="1" applyFill="1" applyBorder="1" applyAlignment="1">
      <alignment horizontal="center" vertical="center" wrapText="1"/>
    </xf>
    <xf numFmtId="165" fontId="10" fillId="0" borderId="75" xfId="7" applyNumberFormat="1" applyFont="1" applyFill="1" applyBorder="1" applyAlignment="1">
      <alignment horizontal="center" vertical="center"/>
    </xf>
    <xf numFmtId="3" fontId="10" fillId="0" borderId="75" xfId="7" applyNumberFormat="1" applyFont="1" applyFill="1" applyBorder="1" applyAlignment="1">
      <alignment horizontal="center" vertical="center"/>
    </xf>
    <xf numFmtId="165" fontId="10" fillId="0" borderId="76" xfId="7" applyNumberFormat="1" applyFont="1" applyFill="1" applyBorder="1" applyAlignment="1">
      <alignment horizontal="center" vertical="center"/>
    </xf>
    <xf numFmtId="165" fontId="10" fillId="0" borderId="8" xfId="7" applyNumberFormat="1" applyFont="1" applyFill="1" applyBorder="1" applyAlignment="1">
      <alignment horizontal="center" vertical="center" wrapText="1"/>
    </xf>
    <xf numFmtId="165" fontId="10" fillId="0" borderId="8" xfId="7" applyNumberFormat="1" applyFont="1" applyFill="1" applyBorder="1" applyAlignment="1">
      <alignment horizontal="center" vertical="center"/>
    </xf>
    <xf numFmtId="165" fontId="10" fillId="0" borderId="73" xfId="7" applyNumberFormat="1" applyFont="1" applyFill="1" applyBorder="1" applyAlignment="1">
      <alignment horizontal="center" vertical="center"/>
    </xf>
    <xf numFmtId="165" fontId="10" fillId="0" borderId="79" xfId="7" applyNumberFormat="1" applyFont="1" applyFill="1" applyBorder="1" applyAlignment="1">
      <alignment horizontal="center" vertical="center" wrapText="1"/>
    </xf>
    <xf numFmtId="165" fontId="10" fillId="0" borderId="79" xfId="7" applyNumberFormat="1" applyFont="1" applyFill="1" applyBorder="1" applyAlignment="1">
      <alignment horizontal="center" vertical="center"/>
    </xf>
    <xf numFmtId="165" fontId="10" fillId="0" borderId="80" xfId="7" applyNumberFormat="1" applyFont="1" applyFill="1" applyBorder="1" applyAlignment="1">
      <alignment horizontal="center" vertical="center"/>
    </xf>
    <xf numFmtId="0" fontId="13" fillId="5" borderId="132" xfId="7" applyFont="1" applyFill="1" applyBorder="1" applyAlignment="1">
      <alignment horizontal="center" vertical="center"/>
    </xf>
    <xf numFmtId="0" fontId="13" fillId="5" borderId="133" xfId="7" applyFont="1" applyFill="1" applyBorder="1" applyAlignment="1">
      <alignment horizontal="center" vertical="center"/>
    </xf>
    <xf numFmtId="0" fontId="13" fillId="5" borderId="133" xfId="7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165" fontId="10" fillId="2" borderId="0" xfId="7" applyNumberFormat="1" applyFont="1" applyFill="1" applyBorder="1" applyAlignment="1">
      <alignment horizontal="center" vertical="center" wrapText="1"/>
    </xf>
    <xf numFmtId="3" fontId="10" fillId="2" borderId="0" xfId="7" applyNumberFormat="1" applyFont="1" applyFill="1" applyBorder="1" applyAlignment="1">
      <alignment horizontal="center" vertical="center"/>
    </xf>
    <xf numFmtId="0" fontId="13" fillId="5" borderId="134" xfId="7" applyFont="1" applyFill="1" applyBorder="1" applyAlignment="1">
      <alignment horizontal="center" vertical="center" wrapText="1"/>
    </xf>
    <xf numFmtId="0" fontId="13" fillId="5" borderId="132" xfId="7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6" borderId="43" xfId="0" applyNumberFormat="1" applyFont="1" applyFill="1" applyBorder="1" applyAlignment="1">
      <alignment horizontal="center" vertical="center" wrapText="1"/>
    </xf>
    <xf numFmtId="0" fontId="19" fillId="6" borderId="43" xfId="0" applyFont="1" applyFill="1" applyBorder="1" applyAlignment="1">
      <alignment vertical="center" wrapText="1"/>
    </xf>
    <xf numFmtId="165" fontId="19" fillId="6" borderId="43" xfId="0" applyNumberFormat="1" applyFont="1" applyFill="1" applyBorder="1" applyAlignment="1">
      <alignment vertical="center" wrapText="1"/>
    </xf>
    <xf numFmtId="165" fontId="25" fillId="6" borderId="44" xfId="0" applyNumberFormat="1" applyFont="1" applyFill="1" applyBorder="1" applyAlignment="1">
      <alignment horizontal="center" vertical="center" wrapText="1"/>
    </xf>
    <xf numFmtId="0" fontId="0" fillId="0" borderId="0" xfId="0"/>
    <xf numFmtId="3" fontId="24" fillId="2" borderId="8" xfId="0" applyNumberFormat="1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vertical="center" wrapText="1"/>
    </xf>
    <xf numFmtId="165" fontId="19" fillId="6" borderId="8" xfId="0" applyNumberFormat="1" applyFont="1" applyFill="1" applyBorder="1" applyAlignment="1">
      <alignment vertical="center" wrapText="1"/>
    </xf>
    <xf numFmtId="165" fontId="24" fillId="2" borderId="8" xfId="0" applyNumberFormat="1" applyFont="1" applyFill="1" applyBorder="1" applyAlignment="1">
      <alignment horizontal="center" vertical="center" wrapText="1"/>
    </xf>
    <xf numFmtId="165" fontId="19" fillId="6" borderId="8" xfId="0" applyNumberFormat="1" applyFont="1" applyFill="1" applyBorder="1" applyAlignment="1">
      <alignment horizontal="center" vertical="center" wrapText="1"/>
    </xf>
    <xf numFmtId="0" fontId="43" fillId="0" borderId="175" xfId="0" applyFont="1" applyFill="1" applyBorder="1" applyAlignment="1">
      <alignment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43" fillId="0" borderId="72" xfId="0" applyFont="1" applyBorder="1" applyAlignment="1">
      <alignment vertical="center" wrapText="1"/>
    </xf>
    <xf numFmtId="3" fontId="19" fillId="2" borderId="26" xfId="0" applyNumberFormat="1" applyFont="1" applyFill="1" applyBorder="1" applyAlignment="1">
      <alignment horizontal="center" vertical="center" wrapText="1"/>
    </xf>
    <xf numFmtId="3" fontId="19" fillId="2" borderId="29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left" vertical="center"/>
    </xf>
    <xf numFmtId="165" fontId="19" fillId="2" borderId="8" xfId="0" applyNumberFormat="1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left" vertical="center"/>
    </xf>
    <xf numFmtId="165" fontId="19" fillId="2" borderId="19" xfId="0" applyNumberFormat="1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left" vertical="center" wrapText="1"/>
    </xf>
    <xf numFmtId="0" fontId="14" fillId="2" borderId="18" xfId="0" applyFont="1" applyFill="1" applyBorder="1" applyAlignment="1">
      <alignment horizontal="left" vertical="center" wrapText="1"/>
    </xf>
    <xf numFmtId="0" fontId="14" fillId="2" borderId="170" xfId="0" applyFont="1" applyFill="1" applyBorder="1" applyAlignment="1">
      <alignment horizontal="left" vertical="center" wrapText="1"/>
    </xf>
    <xf numFmtId="0" fontId="19" fillId="2" borderId="179" xfId="0" applyFont="1" applyFill="1" applyBorder="1" applyAlignment="1">
      <alignment horizontal="left" vertical="center"/>
    </xf>
    <xf numFmtId="165" fontId="19" fillId="2" borderId="179" xfId="0" applyNumberFormat="1" applyFont="1" applyFill="1" applyBorder="1" applyAlignment="1">
      <alignment horizontal="center" vertical="center" wrapText="1"/>
    </xf>
    <xf numFmtId="0" fontId="19" fillId="2" borderId="150" xfId="0" applyFont="1" applyFill="1" applyBorder="1" applyAlignment="1">
      <alignment horizontal="center" vertical="center"/>
    </xf>
    <xf numFmtId="3" fontId="10" fillId="2" borderId="0" xfId="7" applyNumberFormat="1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/>
    <xf numFmtId="1" fontId="2" fillId="2" borderId="0" xfId="0" applyNumberFormat="1" applyFont="1" applyFill="1" applyAlignment="1"/>
    <xf numFmtId="0" fontId="12" fillId="2" borderId="103" xfId="7" applyFont="1" applyFill="1" applyBorder="1" applyAlignment="1">
      <alignment horizontal="left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2" borderId="28" xfId="0" applyNumberFormat="1" applyFont="1" applyFill="1" applyBorder="1" applyAlignment="1">
      <alignment horizontal="center" vertical="center" wrapText="1"/>
    </xf>
    <xf numFmtId="0" fontId="44" fillId="10" borderId="56" xfId="0" applyFont="1" applyFill="1" applyBorder="1" applyAlignment="1">
      <alignment horizontal="center" vertical="center"/>
    </xf>
    <xf numFmtId="0" fontId="44" fillId="10" borderId="56" xfId="0" applyFont="1" applyFill="1" applyBorder="1" applyAlignment="1">
      <alignment horizontal="center" vertical="center" wrapText="1"/>
    </xf>
    <xf numFmtId="0" fontId="44" fillId="10" borderId="55" xfId="0" applyFont="1" applyFill="1" applyBorder="1" applyAlignment="1">
      <alignment horizontal="center" vertical="center"/>
    </xf>
    <xf numFmtId="0" fontId="44" fillId="10" borderId="57" xfId="0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0" fontId="14" fillId="5" borderId="127" xfId="0" applyFont="1" applyFill="1" applyBorder="1" applyAlignment="1">
      <alignment horizontal="center" vertical="center" wrapText="1"/>
    </xf>
    <xf numFmtId="3" fontId="19" fillId="6" borderId="129" xfId="0" applyNumberFormat="1" applyFont="1" applyFill="1" applyBorder="1" applyAlignment="1">
      <alignment horizontal="center" vertical="center" wrapText="1"/>
    </xf>
    <xf numFmtId="3" fontId="19" fillId="6" borderId="124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0" fontId="14" fillId="5" borderId="178" xfId="0" applyFont="1" applyFill="1" applyBorder="1" applyAlignment="1">
      <alignment horizontal="center" vertical="center"/>
    </xf>
    <xf numFmtId="3" fontId="19" fillId="2" borderId="161" xfId="0" applyNumberFormat="1" applyFont="1" applyFill="1" applyBorder="1" applyAlignment="1">
      <alignment horizontal="center" vertical="center" wrapText="1"/>
    </xf>
    <xf numFmtId="3" fontId="19" fillId="6" borderId="191" xfId="0" applyNumberFormat="1" applyFont="1" applyFill="1" applyBorder="1" applyAlignment="1">
      <alignment horizontal="center" vertical="center" wrapText="1"/>
    </xf>
    <xf numFmtId="3" fontId="19" fillId="6" borderId="125" xfId="0" applyNumberFormat="1" applyFont="1" applyFill="1" applyBorder="1" applyAlignment="1">
      <alignment horizontal="center" vertical="center" wrapText="1"/>
    </xf>
    <xf numFmtId="165" fontId="19" fillId="2" borderId="161" xfId="0" applyNumberFormat="1" applyFont="1" applyFill="1" applyBorder="1" applyAlignment="1">
      <alignment horizontal="center" vertical="center" wrapText="1"/>
    </xf>
    <xf numFmtId="3" fontId="19" fillId="0" borderId="48" xfId="0" applyNumberFormat="1" applyFont="1" applyFill="1" applyBorder="1" applyAlignment="1">
      <alignment horizontal="center" vertical="center" wrapText="1"/>
    </xf>
    <xf numFmtId="165" fontId="19" fillId="0" borderId="190" xfId="0" applyNumberFormat="1" applyFont="1" applyFill="1" applyBorder="1" applyAlignment="1">
      <alignment horizontal="center" vertical="center" wrapText="1"/>
    </xf>
    <xf numFmtId="165" fontId="19" fillId="0" borderId="25" xfId="0" applyNumberFormat="1" applyFont="1" applyFill="1" applyBorder="1" applyAlignment="1">
      <alignment horizontal="center" vertical="center" wrapText="1"/>
    </xf>
    <xf numFmtId="165" fontId="19" fillId="0" borderId="131" xfId="0" applyNumberFormat="1" applyFont="1" applyFill="1" applyBorder="1" applyAlignment="1">
      <alignment horizontal="center" vertical="center" wrapText="1"/>
    </xf>
    <xf numFmtId="3" fontId="19" fillId="2" borderId="192" xfId="0" applyNumberFormat="1" applyFont="1" applyFill="1" applyBorder="1" applyAlignment="1">
      <alignment horizontal="center" vertical="center" wrapText="1"/>
    </xf>
    <xf numFmtId="165" fontId="19" fillId="2" borderId="125" xfId="0" applyNumberFormat="1" applyFont="1" applyFill="1" applyBorder="1" applyAlignment="1">
      <alignment horizontal="center" vertical="center" wrapText="1"/>
    </xf>
    <xf numFmtId="165" fontId="19" fillId="0" borderId="158" xfId="0" applyNumberFormat="1" applyFont="1" applyFill="1" applyBorder="1" applyAlignment="1">
      <alignment horizontal="center" vertical="center" wrapText="1"/>
    </xf>
    <xf numFmtId="3" fontId="19" fillId="0" borderId="21" xfId="0" applyNumberFormat="1" applyFont="1" applyFill="1" applyBorder="1" applyAlignment="1">
      <alignment horizontal="center" vertical="center" wrapText="1"/>
    </xf>
    <xf numFmtId="165" fontId="19" fillId="0" borderId="28" xfId="0" applyNumberFormat="1" applyFont="1" applyFill="1" applyBorder="1" applyAlignment="1">
      <alignment horizontal="center" vertical="center" wrapText="1"/>
    </xf>
    <xf numFmtId="0" fontId="14" fillId="0" borderId="36" xfId="0" applyFont="1" applyBorder="1" applyAlignment="1">
      <alignment vertical="center" wrapText="1"/>
    </xf>
    <xf numFmtId="3" fontId="19" fillId="2" borderId="123" xfId="0" applyNumberFormat="1" applyFont="1" applyFill="1" applyBorder="1" applyAlignment="1">
      <alignment horizontal="center" vertical="center" wrapText="1"/>
    </xf>
    <xf numFmtId="165" fontId="19" fillId="0" borderId="138" xfId="0" applyNumberFormat="1" applyFont="1" applyFill="1" applyBorder="1" applyAlignment="1">
      <alignment horizontal="center" vertical="center" wrapText="1"/>
    </xf>
    <xf numFmtId="165" fontId="19" fillId="0" borderId="196" xfId="0" applyNumberFormat="1" applyFont="1" applyFill="1" applyBorder="1" applyAlignment="1">
      <alignment horizontal="center" vertical="center" wrapText="1"/>
    </xf>
    <xf numFmtId="165" fontId="19" fillId="2" borderId="124" xfId="0" applyNumberFormat="1" applyFont="1" applyFill="1" applyBorder="1" applyAlignment="1">
      <alignment horizontal="center" vertical="center" wrapText="1"/>
    </xf>
    <xf numFmtId="165" fontId="19" fillId="2" borderId="123" xfId="0" applyNumberFormat="1" applyFont="1" applyFill="1" applyBorder="1" applyAlignment="1">
      <alignment horizontal="center" vertical="center" wrapText="1"/>
    </xf>
    <xf numFmtId="3" fontId="19" fillId="0" borderId="24" xfId="0" applyNumberFormat="1" applyFont="1" applyFill="1" applyBorder="1" applyAlignment="1">
      <alignment horizontal="center" vertical="center" wrapText="1"/>
    </xf>
    <xf numFmtId="3" fontId="19" fillId="0" borderId="197" xfId="0" applyNumberFormat="1" applyFont="1" applyFill="1" applyBorder="1" applyAlignment="1">
      <alignment horizontal="center" vertical="center" wrapText="1"/>
    </xf>
    <xf numFmtId="3" fontId="19" fillId="0" borderId="81" xfId="0" applyNumberFormat="1" applyFont="1" applyFill="1" applyBorder="1" applyAlignment="1">
      <alignment horizontal="center" vertical="center" wrapText="1"/>
    </xf>
    <xf numFmtId="3" fontId="19" fillId="0" borderId="143" xfId="0" applyNumberFormat="1" applyFont="1" applyFill="1" applyBorder="1" applyAlignment="1">
      <alignment horizontal="center" vertical="center" wrapText="1"/>
    </xf>
    <xf numFmtId="3" fontId="19" fillId="0" borderId="45" xfId="0" applyNumberFormat="1" applyFont="1" applyFill="1" applyBorder="1" applyAlignment="1">
      <alignment horizontal="center" vertical="center" wrapText="1"/>
    </xf>
    <xf numFmtId="3" fontId="19" fillId="0" borderId="117" xfId="0" applyNumberFormat="1" applyFont="1" applyFill="1" applyBorder="1" applyAlignment="1">
      <alignment horizontal="center" vertical="center" wrapText="1"/>
    </xf>
    <xf numFmtId="165" fontId="19" fillId="0" borderId="198" xfId="0" applyNumberFormat="1" applyFont="1" applyFill="1" applyBorder="1" applyAlignment="1">
      <alignment horizontal="center" vertical="center" wrapText="1"/>
    </xf>
    <xf numFmtId="3" fontId="19" fillId="2" borderId="199" xfId="0" applyNumberFormat="1" applyFont="1" applyFill="1" applyBorder="1" applyAlignment="1">
      <alignment horizontal="center" vertical="center" wrapText="1"/>
    </xf>
    <xf numFmtId="0" fontId="14" fillId="5" borderId="55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  <xf numFmtId="0" fontId="14" fillId="5" borderId="119" xfId="0" applyFont="1" applyFill="1" applyBorder="1" applyAlignment="1">
      <alignment horizontal="center" vertical="center"/>
    </xf>
    <xf numFmtId="0" fontId="14" fillId="5" borderId="57" xfId="0" applyFont="1" applyFill="1" applyBorder="1" applyAlignment="1">
      <alignment horizontal="center" vertical="center"/>
    </xf>
    <xf numFmtId="0" fontId="24" fillId="0" borderId="70" xfId="0" applyFont="1" applyFill="1" applyBorder="1" applyAlignment="1">
      <alignment horizontal="center" vertical="center" wrapText="1"/>
    </xf>
    <xf numFmtId="0" fontId="24" fillId="0" borderId="170" xfId="0" applyFont="1" applyFill="1" applyBorder="1" applyAlignment="1">
      <alignment horizontal="center" vertical="center" wrapText="1"/>
    </xf>
    <xf numFmtId="3" fontId="19" fillId="0" borderId="200" xfId="0" applyNumberFormat="1" applyFont="1" applyFill="1" applyBorder="1" applyAlignment="1">
      <alignment horizontal="center" vertical="center" wrapText="1"/>
    </xf>
    <xf numFmtId="0" fontId="24" fillId="0" borderId="208" xfId="0" applyFont="1" applyFill="1" applyBorder="1" applyAlignment="1">
      <alignment horizontal="center" vertical="center" wrapText="1"/>
    </xf>
    <xf numFmtId="3" fontId="19" fillId="0" borderId="207" xfId="0" applyNumberFormat="1" applyFont="1" applyFill="1" applyBorder="1" applyAlignment="1">
      <alignment horizontal="center" vertical="center" wrapText="1"/>
    </xf>
    <xf numFmtId="3" fontId="19" fillId="6" borderId="209" xfId="0" applyNumberFormat="1" applyFont="1" applyFill="1" applyBorder="1" applyAlignment="1">
      <alignment horizontal="center" vertical="center" wrapText="1"/>
    </xf>
    <xf numFmtId="165" fontId="19" fillId="2" borderId="210" xfId="0" applyNumberFormat="1" applyFont="1" applyFill="1" applyBorder="1" applyAlignment="1">
      <alignment horizontal="center" vertical="center" wrapText="1"/>
    </xf>
    <xf numFmtId="165" fontId="19" fillId="2" borderId="211" xfId="0" applyNumberFormat="1" applyFont="1" applyFill="1" applyBorder="1" applyAlignment="1">
      <alignment horizontal="center" vertical="center" wrapText="1"/>
    </xf>
    <xf numFmtId="0" fontId="19" fillId="6" borderId="212" xfId="0" applyFont="1" applyFill="1" applyBorder="1" applyAlignment="1">
      <alignment vertical="center" wrapText="1"/>
    </xf>
    <xf numFmtId="0" fontId="14" fillId="0" borderId="213" xfId="0" applyFont="1" applyBorder="1" applyAlignment="1">
      <alignment vertical="center" wrapText="1"/>
    </xf>
    <xf numFmtId="0" fontId="14" fillId="5" borderId="214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 wrapText="1"/>
    </xf>
    <xf numFmtId="3" fontId="19" fillId="6" borderId="212" xfId="0" applyNumberFormat="1" applyFont="1" applyFill="1" applyBorder="1" applyAlignment="1">
      <alignment horizontal="center" vertical="center" wrapText="1"/>
    </xf>
    <xf numFmtId="0" fontId="14" fillId="5" borderId="214" xfId="0" applyFont="1" applyFill="1" applyBorder="1" applyAlignment="1">
      <alignment horizontal="center" vertical="center" wrapText="1"/>
    </xf>
    <xf numFmtId="3" fontId="19" fillId="6" borderId="215" xfId="0" applyNumberFormat="1" applyFont="1" applyFill="1" applyBorder="1" applyAlignment="1">
      <alignment horizontal="center" vertical="center" wrapText="1"/>
    </xf>
    <xf numFmtId="165" fontId="19" fillId="2" borderId="162" xfId="0" applyNumberFormat="1" applyFont="1" applyFill="1" applyBorder="1" applyAlignment="1">
      <alignment horizontal="center" vertical="center" wrapText="1"/>
    </xf>
    <xf numFmtId="0" fontId="14" fillId="5" borderId="216" xfId="0" applyFont="1" applyFill="1" applyBorder="1" applyAlignment="1">
      <alignment horizontal="center"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25" fillId="2" borderId="124" xfId="0" applyNumberFormat="1" applyFont="1" applyFill="1" applyBorder="1" applyAlignment="1">
      <alignment horizontal="center" vertical="center" wrapText="1"/>
    </xf>
    <xf numFmtId="3" fontId="25" fillId="2" borderId="161" xfId="0" applyNumberFormat="1" applyFont="1" applyFill="1" applyBorder="1" applyAlignment="1">
      <alignment horizontal="center" vertical="center" wrapText="1"/>
    </xf>
    <xf numFmtId="165" fontId="19" fillId="0" borderId="46" xfId="0" applyNumberFormat="1" applyFont="1" applyFill="1" applyBorder="1" applyAlignment="1">
      <alignment horizontal="center" vertical="center" wrapText="1"/>
    </xf>
    <xf numFmtId="3" fontId="25" fillId="2" borderId="123" xfId="0" applyNumberFormat="1" applyFont="1" applyFill="1" applyBorder="1" applyAlignment="1">
      <alignment horizontal="center" vertical="center" wrapText="1"/>
    </xf>
    <xf numFmtId="165" fontId="25" fillId="2" borderId="123" xfId="0" applyNumberFormat="1" applyFont="1" applyFill="1" applyBorder="1" applyAlignment="1">
      <alignment horizontal="center" vertical="center" wrapText="1"/>
    </xf>
    <xf numFmtId="165" fontId="19" fillId="0" borderId="22" xfId="0" applyNumberFormat="1" applyFont="1" applyFill="1" applyBorder="1" applyAlignment="1">
      <alignment horizontal="center" vertical="center" wrapText="1"/>
    </xf>
    <xf numFmtId="165" fontId="25" fillId="2" borderId="161" xfId="0" applyNumberFormat="1" applyFont="1" applyFill="1" applyBorder="1" applyAlignment="1">
      <alignment horizontal="center" vertical="center" wrapText="1"/>
    </xf>
    <xf numFmtId="3" fontId="25" fillId="2" borderId="199" xfId="0" applyNumberFormat="1" applyFont="1" applyFill="1" applyBorder="1" applyAlignment="1">
      <alignment horizontal="center" vertical="center" wrapText="1"/>
    </xf>
    <xf numFmtId="165" fontId="25" fillId="2" borderId="125" xfId="0" applyNumberFormat="1" applyFont="1" applyFill="1" applyBorder="1" applyAlignment="1">
      <alignment horizontal="center" vertical="center" wrapText="1"/>
    </xf>
    <xf numFmtId="3" fontId="19" fillId="0" borderId="27" xfId="0" applyNumberFormat="1" applyFont="1" applyFill="1" applyBorder="1" applyAlignment="1">
      <alignment horizontal="center" vertical="center" wrapText="1"/>
    </xf>
    <xf numFmtId="0" fontId="14" fillId="5" borderId="38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165" fontId="32" fillId="0" borderId="0" xfId="0" applyNumberFormat="1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vertical="center" wrapText="1"/>
    </xf>
    <xf numFmtId="0" fontId="14" fillId="5" borderId="221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14" fillId="5" borderId="222" xfId="0" applyFont="1" applyFill="1" applyBorder="1" applyAlignment="1">
      <alignment horizontal="center" vertical="center" wrapText="1"/>
    </xf>
    <xf numFmtId="0" fontId="14" fillId="5" borderId="223" xfId="0" applyFont="1" applyFill="1" applyBorder="1" applyAlignment="1">
      <alignment horizontal="center" vertical="center" wrapText="1"/>
    </xf>
    <xf numFmtId="0" fontId="14" fillId="5" borderId="224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/>
    </xf>
    <xf numFmtId="165" fontId="19" fillId="2" borderId="61" xfId="0" applyNumberFormat="1" applyFont="1" applyFill="1" applyBorder="1" applyAlignment="1">
      <alignment horizontal="center" vertical="center" wrapText="1"/>
    </xf>
    <xf numFmtId="0" fontId="49" fillId="0" borderId="20" xfId="96" applyFont="1" applyBorder="1"/>
    <xf numFmtId="0" fontId="50" fillId="0" borderId="162" xfId="2" applyFont="1" applyBorder="1" applyAlignment="1" applyProtection="1">
      <alignment wrapText="1"/>
    </xf>
    <xf numFmtId="0" fontId="49" fillId="0" borderId="174" xfId="96" applyFont="1" applyBorder="1" applyAlignment="1">
      <alignment wrapText="1"/>
    </xf>
    <xf numFmtId="0" fontId="49" fillId="0" borderId="162" xfId="96" applyFont="1" applyBorder="1" applyAlignment="1">
      <alignment wrapText="1"/>
    </xf>
    <xf numFmtId="3" fontId="19" fillId="0" borderId="230" xfId="0" applyNumberFormat="1" applyFont="1" applyFill="1" applyBorder="1" applyAlignment="1">
      <alignment horizontal="center" vertical="center" wrapText="1"/>
    </xf>
    <xf numFmtId="0" fontId="24" fillId="0" borderId="144" xfId="0" applyFont="1" applyFill="1" applyBorder="1" applyAlignment="1">
      <alignment horizontal="center" vertical="center" wrapText="1"/>
    </xf>
    <xf numFmtId="0" fontId="24" fillId="0" borderId="81" xfId="0" applyFont="1" applyFill="1" applyBorder="1" applyAlignment="1">
      <alignment horizontal="center" vertical="center" wrapText="1"/>
    </xf>
    <xf numFmtId="0" fontId="19" fillId="0" borderId="213" xfId="0" applyFont="1" applyBorder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9" fillId="0" borderId="27" xfId="0" applyFont="1" applyBorder="1" applyAlignment="1">
      <alignment vertical="center" wrapText="1"/>
    </xf>
    <xf numFmtId="0" fontId="19" fillId="0" borderId="103" xfId="0" applyFont="1" applyBorder="1" applyAlignment="1">
      <alignment vertical="center" wrapText="1"/>
    </xf>
    <xf numFmtId="0" fontId="19" fillId="0" borderId="143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48" xfId="0" applyFont="1" applyBorder="1" applyAlignment="1">
      <alignment vertical="center" wrapText="1"/>
    </xf>
    <xf numFmtId="3" fontId="25" fillId="2" borderId="82" xfId="0" applyNumberFormat="1" applyFont="1" applyFill="1" applyBorder="1" applyAlignment="1">
      <alignment horizontal="center" vertical="center" wrapText="1"/>
    </xf>
    <xf numFmtId="0" fontId="19" fillId="6" borderId="82" xfId="0" applyFont="1" applyFill="1" applyBorder="1"/>
    <xf numFmtId="0" fontId="19" fillId="6" borderId="125" xfId="0" applyFont="1" applyFill="1" applyBorder="1" applyAlignment="1">
      <alignment horizontal="center" vertical="center"/>
    </xf>
    <xf numFmtId="0" fontId="19" fillId="6" borderId="125" xfId="0" applyFont="1" applyFill="1" applyBorder="1"/>
    <xf numFmtId="165" fontId="19" fillId="0" borderId="192" xfId="0" applyNumberFormat="1" applyFont="1" applyFill="1" applyBorder="1" applyAlignment="1">
      <alignment horizontal="center" vertical="center" wrapText="1"/>
    </xf>
    <xf numFmtId="3" fontId="19" fillId="0" borderId="165" xfId="0" applyNumberFormat="1" applyFont="1" applyFill="1" applyBorder="1" applyAlignment="1">
      <alignment horizontal="center" vertical="center" wrapText="1"/>
    </xf>
    <xf numFmtId="0" fontId="14" fillId="5" borderId="231" xfId="0" applyFont="1" applyFill="1" applyBorder="1" applyAlignment="1">
      <alignment horizontal="center" vertical="center"/>
    </xf>
    <xf numFmtId="0" fontId="14" fillId="5" borderId="162" xfId="0" applyFont="1" applyFill="1" applyBorder="1" applyAlignment="1">
      <alignment horizontal="center" vertical="center"/>
    </xf>
    <xf numFmtId="0" fontId="24" fillId="0" borderId="103" xfId="0" applyFont="1" applyFill="1" applyBorder="1" applyAlignment="1">
      <alignment horizontal="center" vertical="center" wrapText="1"/>
    </xf>
    <xf numFmtId="3" fontId="19" fillId="0" borderId="208" xfId="0" applyNumberFormat="1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3" fontId="19" fillId="6" borderId="82" xfId="0" applyNumberFormat="1" applyFont="1" applyFill="1" applyBorder="1" applyAlignment="1">
      <alignment horizontal="center" vertical="center" wrapText="1"/>
    </xf>
    <xf numFmtId="165" fontId="19" fillId="2" borderId="82" xfId="0" applyNumberFormat="1" applyFont="1" applyFill="1" applyBorder="1" applyAlignment="1">
      <alignment horizontal="center" vertical="center" wrapText="1"/>
    </xf>
    <xf numFmtId="3" fontId="25" fillId="0" borderId="82" xfId="0" applyNumberFormat="1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" vertical="center"/>
    </xf>
    <xf numFmtId="3" fontId="19" fillId="6" borderId="28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41" xfId="0" applyNumberFormat="1" applyFont="1" applyFill="1" applyBorder="1" applyAlignment="1">
      <alignment horizontal="center" vertical="center" wrapText="1"/>
    </xf>
    <xf numFmtId="165" fontId="19" fillId="2" borderId="141" xfId="0" applyNumberFormat="1" applyFont="1" applyFill="1" applyBorder="1" applyAlignment="1">
      <alignment horizontal="center" vertical="center" wrapText="1"/>
    </xf>
    <xf numFmtId="3" fontId="25" fillId="2" borderId="25" xfId="0" applyNumberFormat="1" applyFont="1" applyFill="1" applyBorder="1" applyAlignment="1">
      <alignment horizontal="center" vertical="center" wrapText="1"/>
    </xf>
    <xf numFmtId="3" fontId="3" fillId="2" borderId="0" xfId="2" applyNumberFormat="1" applyFill="1" applyBorder="1" applyAlignment="1" applyProtection="1">
      <alignment horizontal="left"/>
    </xf>
    <xf numFmtId="3" fontId="25" fillId="2" borderId="125" xfId="0" applyNumberFormat="1" applyFont="1" applyFill="1" applyBorder="1" applyAlignment="1">
      <alignment horizontal="center" vertical="center" wrapText="1"/>
    </xf>
    <xf numFmtId="3" fontId="19" fillId="0" borderId="103" xfId="0" applyNumberFormat="1" applyFont="1" applyFill="1" applyBorder="1" applyAlignment="1">
      <alignment horizontal="center" vertical="center" wrapText="1"/>
    </xf>
    <xf numFmtId="3" fontId="19" fillId="0" borderId="36" xfId="0" applyNumberFormat="1" applyFont="1" applyFill="1" applyBorder="1" applyAlignment="1">
      <alignment horizontal="center" vertical="center" wrapText="1"/>
    </xf>
    <xf numFmtId="165" fontId="19" fillId="0" borderId="37" xfId="0" applyNumberFormat="1" applyFont="1" applyFill="1" applyBorder="1" applyAlignment="1">
      <alignment horizontal="center" vertical="center" wrapText="1"/>
    </xf>
    <xf numFmtId="165" fontId="19" fillId="0" borderId="0" xfId="0" applyNumberFormat="1" applyFont="1" applyFill="1" applyBorder="1" applyAlignment="1">
      <alignment horizontal="center" vertical="center" wrapText="1"/>
    </xf>
    <xf numFmtId="165" fontId="19" fillId="0" borderId="82" xfId="0" applyNumberFormat="1" applyFont="1" applyFill="1" applyBorder="1" applyAlignment="1">
      <alignment horizontal="center" vertical="center" wrapText="1"/>
    </xf>
    <xf numFmtId="0" fontId="14" fillId="5" borderId="216" xfId="0" applyFont="1" applyFill="1" applyBorder="1" applyAlignment="1">
      <alignment horizontal="center" vertical="center"/>
    </xf>
    <xf numFmtId="3" fontId="24" fillId="0" borderId="82" xfId="0" applyNumberFormat="1" applyFont="1" applyFill="1" applyBorder="1" applyAlignment="1">
      <alignment horizontal="center" vertical="center" wrapText="1"/>
    </xf>
    <xf numFmtId="165" fontId="25" fillId="0" borderId="82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165" fontId="25" fillId="2" borderId="124" xfId="0" applyNumberFormat="1" applyFont="1" applyFill="1" applyBorder="1" applyAlignment="1">
      <alignment horizontal="center" vertical="center" wrapText="1"/>
    </xf>
    <xf numFmtId="0" fontId="14" fillId="5" borderId="134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vertical="center"/>
    </xf>
    <xf numFmtId="165" fontId="19" fillId="2" borderId="199" xfId="0" applyNumberFormat="1" applyFont="1" applyFill="1" applyBorder="1" applyAlignment="1">
      <alignment horizontal="center" vertical="center" wrapText="1"/>
    </xf>
    <xf numFmtId="165" fontId="19" fillId="2" borderId="242" xfId="0" applyNumberFormat="1" applyFont="1" applyFill="1" applyBorder="1" applyAlignment="1">
      <alignment horizontal="center" vertical="center" wrapText="1"/>
    </xf>
    <xf numFmtId="3" fontId="19" fillId="2" borderId="209" xfId="0" applyNumberFormat="1" applyFont="1" applyFill="1" applyBorder="1" applyAlignment="1">
      <alignment horizontal="center" vertical="center"/>
    </xf>
    <xf numFmtId="3" fontId="19" fillId="2" borderId="243" xfId="0" applyNumberFormat="1" applyFont="1" applyFill="1" applyBorder="1" applyAlignment="1">
      <alignment horizontal="center" vertical="center"/>
    </xf>
    <xf numFmtId="0" fontId="14" fillId="5" borderId="97" xfId="0" applyFont="1" applyFill="1" applyBorder="1" applyAlignment="1">
      <alignment horizontal="center" vertical="center" wrapText="1"/>
    </xf>
    <xf numFmtId="0" fontId="14" fillId="5" borderId="245" xfId="0" applyFont="1" applyFill="1" applyBorder="1" applyAlignment="1">
      <alignment horizontal="center" vertical="center"/>
    </xf>
    <xf numFmtId="0" fontId="14" fillId="5" borderId="247" xfId="0" applyFont="1" applyFill="1" applyBorder="1" applyAlignment="1">
      <alignment horizontal="center" vertical="center" wrapText="1"/>
    </xf>
    <xf numFmtId="165" fontId="19" fillId="6" borderId="248" xfId="0" applyNumberFormat="1" applyFont="1" applyFill="1" applyBorder="1" applyAlignment="1">
      <alignment horizontal="center" vertical="center" wrapText="1"/>
    </xf>
    <xf numFmtId="0" fontId="19" fillId="6" borderId="75" xfId="0" applyFont="1" applyFill="1" applyBorder="1" applyAlignment="1">
      <alignment horizontal="center" vertical="center" wrapText="1"/>
    </xf>
    <xf numFmtId="0" fontId="19" fillId="6" borderId="212" xfId="0" applyFont="1" applyFill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213" xfId="0" applyFont="1" applyBorder="1" applyAlignment="1">
      <alignment horizontal="center" vertical="center" wrapText="1"/>
    </xf>
    <xf numFmtId="3" fontId="19" fillId="6" borderId="75" xfId="0" applyNumberFormat="1" applyFont="1" applyFill="1" applyBorder="1" applyAlignment="1">
      <alignment horizontal="center" vertical="center" wrapText="1"/>
    </xf>
    <xf numFmtId="165" fontId="25" fillId="6" borderId="76" xfId="0" applyNumberFormat="1" applyFont="1" applyFill="1" applyBorder="1" applyAlignment="1">
      <alignment horizontal="center" vertical="center" wrapText="1"/>
    </xf>
    <xf numFmtId="165" fontId="25" fillId="2" borderId="251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/>
    </xf>
    <xf numFmtId="3" fontId="19" fillId="0" borderId="26" xfId="0" applyNumberFormat="1" applyFont="1" applyFill="1" applyBorder="1" applyAlignment="1">
      <alignment horizontal="center" vertical="center" wrapText="1"/>
    </xf>
    <xf numFmtId="3" fontId="19" fillId="0" borderId="47" xfId="0" applyNumberFormat="1" applyFont="1" applyFill="1" applyBorder="1" applyAlignment="1">
      <alignment horizontal="center" vertical="center" wrapText="1"/>
    </xf>
    <xf numFmtId="3" fontId="19" fillId="0" borderId="23" xfId="0" applyNumberFormat="1" applyFont="1" applyFill="1" applyBorder="1" applyAlignment="1">
      <alignment horizontal="center" vertical="center" wrapText="1"/>
    </xf>
    <xf numFmtId="3" fontId="19" fillId="0" borderId="29" xfId="0" applyNumberFormat="1" applyFont="1" applyFill="1" applyBorder="1" applyAlignment="1">
      <alignment horizontal="center" vertical="center" wrapText="1"/>
    </xf>
    <xf numFmtId="3" fontId="19" fillId="0" borderId="50" xfId="0" applyNumberFormat="1" applyFont="1" applyFill="1" applyBorder="1" applyAlignment="1">
      <alignment horizontal="center" vertical="center" wrapText="1"/>
    </xf>
    <xf numFmtId="3" fontId="19" fillId="2" borderId="194" xfId="0" applyNumberFormat="1" applyFont="1" applyFill="1" applyBorder="1" applyAlignment="1">
      <alignment horizontal="center" vertical="center" wrapText="1"/>
    </xf>
    <xf numFmtId="3" fontId="19" fillId="0" borderId="126" xfId="0" applyNumberFormat="1" applyFont="1" applyFill="1" applyBorder="1" applyAlignment="1">
      <alignment horizontal="center" vertical="center" wrapText="1"/>
    </xf>
    <xf numFmtId="3" fontId="19" fillId="0" borderId="60" xfId="0" applyNumberFormat="1" applyFont="1" applyFill="1" applyBorder="1" applyAlignment="1">
      <alignment horizontal="center" vertical="center" wrapText="1"/>
    </xf>
    <xf numFmtId="3" fontId="19" fillId="0" borderId="162" xfId="0" applyNumberFormat="1" applyFont="1" applyFill="1" applyBorder="1" applyAlignment="1">
      <alignment horizontal="center" vertical="center" wrapText="1"/>
    </xf>
    <xf numFmtId="3" fontId="19" fillId="0" borderId="38" xfId="0" applyNumberFormat="1" applyFont="1" applyFill="1" applyBorder="1" applyAlignment="1">
      <alignment horizontal="center" vertical="center" wrapText="1"/>
    </xf>
    <xf numFmtId="3" fontId="19" fillId="0" borderId="195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0" fontId="19" fillId="6" borderId="125" xfId="0" applyFont="1" applyFill="1" applyBorder="1" applyAlignment="1">
      <alignment wrapText="1"/>
    </xf>
    <xf numFmtId="165" fontId="19" fillId="6" borderId="81" xfId="0" applyNumberFormat="1" applyFont="1" applyFill="1" applyBorder="1" applyAlignment="1">
      <alignment horizontal="center" vertical="center" wrapText="1"/>
    </xf>
    <xf numFmtId="3" fontId="19" fillId="0" borderId="25" xfId="0" applyNumberFormat="1" applyFont="1" applyFill="1" applyBorder="1" applyAlignment="1">
      <alignment horizontal="center" vertical="center" wrapText="1"/>
    </xf>
    <xf numFmtId="0" fontId="19" fillId="6" borderId="252" xfId="0" applyFont="1" applyFill="1" applyBorder="1"/>
    <xf numFmtId="0" fontId="19" fillId="0" borderId="31" xfId="0" applyFont="1" applyBorder="1" applyAlignment="1">
      <alignment vertical="center" wrapText="1"/>
    </xf>
    <xf numFmtId="0" fontId="24" fillId="2" borderId="0" xfId="0" applyFont="1" applyFill="1" applyBorder="1" applyAlignment="1">
      <alignment vertical="center" wrapText="1"/>
    </xf>
    <xf numFmtId="0" fontId="14" fillId="0" borderId="31" xfId="0" applyFont="1" applyBorder="1" applyAlignment="1">
      <alignment vertical="center" wrapText="1"/>
    </xf>
    <xf numFmtId="165" fontId="24" fillId="2" borderId="0" xfId="0" applyNumberFormat="1" applyFont="1" applyFill="1" applyBorder="1" applyAlignment="1">
      <alignment horizontal="center" vertical="center" wrapText="1"/>
    </xf>
    <xf numFmtId="0" fontId="19" fillId="0" borderId="103" xfId="0" applyFont="1" applyBorder="1"/>
    <xf numFmtId="165" fontId="25" fillId="2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 wrapText="1"/>
    </xf>
    <xf numFmtId="0" fontId="0" fillId="0" borderId="37" xfId="0" applyBorder="1"/>
    <xf numFmtId="0" fontId="19" fillId="0" borderId="0" xfId="0" applyFont="1" applyFill="1"/>
    <xf numFmtId="0" fontId="14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165" fontId="25" fillId="0" borderId="26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/>
    <xf numFmtId="10" fontId="19" fillId="0" borderId="0" xfId="13" applyNumberFormat="1" applyFont="1" applyFill="1" applyAlignment="1"/>
    <xf numFmtId="0" fontId="12" fillId="0" borderId="21" xfId="7" applyFont="1" applyFill="1" applyBorder="1" applyAlignment="1">
      <alignment horizontal="left" vertical="center" wrapText="1"/>
    </xf>
    <xf numFmtId="0" fontId="28" fillId="0" borderId="21" xfId="7" applyFont="1" applyFill="1" applyBorder="1" applyAlignment="1">
      <alignment vertical="center"/>
    </xf>
    <xf numFmtId="0" fontId="28" fillId="0" borderId="21" xfId="7" applyFont="1" applyFill="1" applyBorder="1" applyAlignment="1">
      <alignment horizontal="left" vertical="center" wrapText="1"/>
    </xf>
    <xf numFmtId="0" fontId="14" fillId="2" borderId="253" xfId="0" applyFont="1" applyFill="1" applyBorder="1" applyAlignment="1">
      <alignment horizontal="left" vertical="center" wrapText="1"/>
    </xf>
    <xf numFmtId="0" fontId="19" fillId="2" borderId="254" xfId="0" applyFont="1" applyFill="1" applyBorder="1" applyAlignment="1">
      <alignment horizontal="left" vertical="center"/>
    </xf>
    <xf numFmtId="0" fontId="19" fillId="2" borderId="255" xfId="0" applyFont="1" applyFill="1" applyBorder="1" applyAlignment="1">
      <alignment horizontal="left" vertical="center"/>
    </xf>
    <xf numFmtId="0" fontId="14" fillId="2" borderId="256" xfId="0" applyFont="1" applyFill="1" applyBorder="1" applyAlignment="1">
      <alignment horizontal="left" vertical="center" wrapText="1"/>
    </xf>
    <xf numFmtId="0" fontId="19" fillId="2" borderId="195" xfId="0" applyFont="1" applyFill="1" applyBorder="1" applyAlignment="1">
      <alignment horizontal="center" vertical="center"/>
    </xf>
    <xf numFmtId="165" fontId="19" fillId="2" borderId="257" xfId="0" applyNumberFormat="1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/>
    </xf>
    <xf numFmtId="165" fontId="19" fillId="2" borderId="258" xfId="0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 applyProtection="1">
      <alignment horizontal="center" vertical="center"/>
    </xf>
    <xf numFmtId="0" fontId="4" fillId="2" borderId="5" xfId="2" applyFont="1" applyFill="1" applyBorder="1" applyAlignment="1" applyProtection="1">
      <alignment horizontal="center" vertical="center"/>
    </xf>
    <xf numFmtId="0" fontId="4" fillId="2" borderId="4" xfId="2" applyFont="1" applyFill="1" applyBorder="1" applyAlignment="1" applyProtection="1">
      <alignment horizontal="center" vertical="center"/>
    </xf>
    <xf numFmtId="0" fontId="4" fillId="2" borderId="3" xfId="2" applyFont="1" applyFill="1" applyBorder="1" applyAlignment="1" applyProtection="1">
      <alignment horizontal="center" vertical="center"/>
    </xf>
    <xf numFmtId="0" fontId="4" fillId="2" borderId="2" xfId="2" applyFont="1" applyFill="1" applyBorder="1" applyAlignment="1" applyProtection="1">
      <alignment horizontal="center" vertical="center"/>
    </xf>
    <xf numFmtId="0" fontId="4" fillId="2" borderId="1" xfId="2" applyFont="1" applyFill="1" applyBorder="1" applyAlignment="1" applyProtection="1">
      <alignment horizontal="center" vertical="center"/>
    </xf>
    <xf numFmtId="0" fontId="12" fillId="4" borderId="30" xfId="7" applyFont="1" applyFill="1" applyBorder="1" applyAlignment="1">
      <alignment horizontal="center" vertical="center"/>
    </xf>
    <xf numFmtId="0" fontId="12" fillId="4" borderId="31" xfId="7" applyFont="1" applyFill="1" applyBorder="1" applyAlignment="1">
      <alignment horizontal="center" vertical="center"/>
    </xf>
    <xf numFmtId="0" fontId="12" fillId="4" borderId="32" xfId="7" applyFont="1" applyFill="1" applyBorder="1" applyAlignment="1">
      <alignment horizontal="center" vertical="center"/>
    </xf>
    <xf numFmtId="0" fontId="13" fillId="3" borderId="30" xfId="7" applyFont="1" applyFill="1" applyBorder="1" applyAlignment="1">
      <alignment horizontal="center" vertical="center"/>
    </xf>
    <xf numFmtId="0" fontId="13" fillId="3" borderId="31" xfId="7" applyFont="1" applyFill="1" applyBorder="1" applyAlignment="1">
      <alignment horizontal="center" vertical="center"/>
    </xf>
    <xf numFmtId="0" fontId="13" fillId="3" borderId="39" xfId="7" applyFont="1" applyFill="1" applyBorder="1" applyAlignment="1">
      <alignment horizontal="center" vertical="center"/>
    </xf>
    <xf numFmtId="0" fontId="13" fillId="3" borderId="40" xfId="7" applyFont="1" applyFill="1" applyBorder="1" applyAlignment="1">
      <alignment horizontal="center" vertical="center"/>
    </xf>
    <xf numFmtId="0" fontId="13" fillId="3" borderId="41" xfId="7" applyFont="1" applyFill="1" applyBorder="1" applyAlignment="1">
      <alignment horizontal="center" vertical="center"/>
    </xf>
    <xf numFmtId="0" fontId="13" fillId="3" borderId="32" xfId="7" applyFont="1" applyFill="1" applyBorder="1" applyAlignment="1">
      <alignment horizontal="center" vertical="center"/>
    </xf>
    <xf numFmtId="0" fontId="13" fillId="3" borderId="30" xfId="1" applyFont="1" applyFill="1" applyBorder="1" applyAlignment="1">
      <alignment horizontal="center" vertical="center"/>
    </xf>
    <xf numFmtId="0" fontId="13" fillId="3" borderId="31" xfId="1" applyFont="1" applyFill="1" applyBorder="1" applyAlignment="1">
      <alignment horizontal="center" vertical="center"/>
    </xf>
    <xf numFmtId="0" fontId="13" fillId="3" borderId="32" xfId="1" applyFont="1" applyFill="1" applyBorder="1" applyAlignment="1">
      <alignment horizontal="center" vertical="center"/>
    </xf>
    <xf numFmtId="168" fontId="2" fillId="2" borderId="25" xfId="0" applyNumberFormat="1" applyFont="1" applyFill="1" applyBorder="1" applyAlignment="1">
      <alignment horizontal="center" vertical="center" wrapText="1"/>
    </xf>
    <xf numFmtId="168" fontId="2" fillId="2" borderId="28" xfId="0" applyNumberFormat="1" applyFont="1" applyFill="1" applyBorder="1" applyAlignment="1">
      <alignment horizontal="center" vertical="center" wrapText="1"/>
    </xf>
    <xf numFmtId="3" fontId="16" fillId="2" borderId="25" xfId="0" applyNumberFormat="1" applyFont="1" applyFill="1" applyBorder="1" applyAlignment="1">
      <alignment horizontal="center" vertical="center" wrapText="1"/>
    </xf>
    <xf numFmtId="3" fontId="16" fillId="2" borderId="28" xfId="0" applyNumberFormat="1" applyFont="1" applyFill="1" applyBorder="1" applyAlignment="1">
      <alignment horizontal="center" vertical="center" wrapText="1"/>
    </xf>
    <xf numFmtId="167" fontId="16" fillId="2" borderId="26" xfId="0" applyNumberFormat="1" applyFont="1" applyFill="1" applyBorder="1" applyAlignment="1">
      <alignment horizontal="center" vertical="center" wrapText="1"/>
    </xf>
    <xf numFmtId="167" fontId="16" fillId="2" borderId="29" xfId="0" applyNumberFormat="1" applyFont="1" applyFill="1" applyBorder="1" applyAlignment="1">
      <alignment horizontal="center" vertical="center" wrapText="1"/>
    </xf>
    <xf numFmtId="10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167" fontId="2" fillId="2" borderId="25" xfId="0" applyNumberFormat="1" applyFont="1" applyFill="1" applyBorder="1" applyAlignment="1">
      <alignment horizontal="center" vertical="center" wrapText="1"/>
    </xf>
    <xf numFmtId="167" fontId="2" fillId="2" borderId="28" xfId="0" applyNumberFormat="1" applyFont="1" applyFill="1" applyBorder="1" applyAlignment="1">
      <alignment horizontal="center" vertical="center" wrapText="1"/>
    </xf>
    <xf numFmtId="168" fontId="2" fillId="2" borderId="22" xfId="0" applyNumberFormat="1" applyFont="1" applyFill="1" applyBorder="1" applyAlignment="1">
      <alignment horizontal="center" vertical="center" wrapText="1"/>
    </xf>
    <xf numFmtId="3" fontId="16" fillId="2" borderId="22" xfId="0" applyNumberFormat="1" applyFont="1" applyFill="1" applyBorder="1" applyAlignment="1">
      <alignment horizontal="center" vertical="center" wrapText="1"/>
    </xf>
    <xf numFmtId="167" fontId="16" fillId="2" borderId="23" xfId="0" applyNumberFormat="1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7" fontId="2" fillId="2" borderId="22" xfId="0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/>
    </xf>
    <xf numFmtId="0" fontId="11" fillId="3" borderId="13" xfId="7" applyFont="1" applyFill="1" applyBorder="1" applyAlignment="1">
      <alignment horizontal="center" vertical="center"/>
    </xf>
    <xf numFmtId="0" fontId="11" fillId="3" borderId="14" xfId="7" applyFont="1" applyFill="1" applyBorder="1" applyAlignment="1">
      <alignment horizontal="center" vertical="center"/>
    </xf>
    <xf numFmtId="0" fontId="11" fillId="3" borderId="15" xfId="7" applyFont="1" applyFill="1" applyBorder="1" applyAlignment="1">
      <alignment horizontal="center" vertical="center"/>
    </xf>
    <xf numFmtId="0" fontId="12" fillId="4" borderId="16" xfId="7" applyFont="1" applyFill="1" applyBorder="1" applyAlignment="1">
      <alignment horizontal="center" vertical="center"/>
    </xf>
    <xf numFmtId="0" fontId="12" fillId="4" borderId="5" xfId="7" applyFont="1" applyFill="1" applyBorder="1" applyAlignment="1">
      <alignment horizontal="center" vertical="center"/>
    </xf>
    <xf numFmtId="0" fontId="12" fillId="4" borderId="17" xfId="7" applyFont="1" applyFill="1" applyBorder="1" applyAlignment="1">
      <alignment horizontal="center" vertical="center"/>
    </xf>
    <xf numFmtId="0" fontId="11" fillId="3" borderId="30" xfId="7" applyFont="1" applyFill="1" applyBorder="1" applyAlignment="1">
      <alignment horizontal="center" vertical="center"/>
    </xf>
    <xf numFmtId="0" fontId="11" fillId="3" borderId="31" xfId="7" applyFont="1" applyFill="1" applyBorder="1" applyAlignment="1">
      <alignment horizontal="center" vertical="center"/>
    </xf>
    <xf numFmtId="0" fontId="11" fillId="3" borderId="32" xfId="7" applyFont="1" applyFill="1" applyBorder="1" applyAlignment="1">
      <alignment horizontal="center" vertical="center"/>
    </xf>
    <xf numFmtId="165" fontId="10" fillId="2" borderId="180" xfId="7" applyNumberFormat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81" xfId="0" applyBorder="1" applyAlignment="1">
      <alignment horizontal="center" vertical="center" wrapText="1"/>
    </xf>
    <xf numFmtId="0" fontId="2" fillId="9" borderId="36" xfId="6" applyFont="1" applyFill="1" applyBorder="1" applyAlignment="1">
      <alignment horizontal="center" vertical="center" wrapText="1"/>
    </xf>
    <xf numFmtId="0" fontId="2" fillId="9" borderId="103" xfId="6" applyFont="1" applyFill="1" applyBorder="1" applyAlignment="1">
      <alignment horizontal="center" vertical="center" wrapText="1"/>
    </xf>
    <xf numFmtId="0" fontId="2" fillId="9" borderId="81" xfId="6" applyFont="1" applyFill="1" applyBorder="1" applyAlignment="1">
      <alignment horizontal="center" vertical="center" wrapText="1"/>
    </xf>
    <xf numFmtId="0" fontId="13" fillId="9" borderId="13" xfId="6" applyFont="1" applyFill="1" applyBorder="1" applyAlignment="1">
      <alignment horizontal="center" vertical="center" wrapText="1"/>
    </xf>
    <xf numFmtId="0" fontId="13" fillId="9" borderId="15" xfId="6" applyFont="1" applyFill="1" applyBorder="1" applyAlignment="1">
      <alignment horizontal="center" vertical="center" wrapText="1"/>
    </xf>
    <xf numFmtId="0" fontId="13" fillId="9" borderId="37" xfId="6" applyFont="1" applyFill="1" applyBorder="1" applyAlignment="1">
      <alignment horizontal="center" vertical="center" wrapText="1"/>
    </xf>
    <xf numFmtId="0" fontId="13" fillId="9" borderId="0" xfId="6" applyFont="1" applyFill="1" applyBorder="1" applyAlignment="1">
      <alignment horizontal="center" vertical="center" wrapText="1"/>
    </xf>
    <xf numFmtId="0" fontId="13" fillId="9" borderId="82" xfId="6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horizontal="center" vertical="center" wrapText="1"/>
    </xf>
    <xf numFmtId="0" fontId="13" fillId="2" borderId="14" xfId="6" applyFont="1" applyFill="1" applyBorder="1" applyAlignment="1">
      <alignment horizontal="center" vertical="center" wrapText="1"/>
    </xf>
    <xf numFmtId="0" fontId="13" fillId="2" borderId="128" xfId="6" applyFont="1" applyFill="1" applyBorder="1" applyAlignment="1">
      <alignment horizontal="center" vertical="center" wrapText="1"/>
    </xf>
    <xf numFmtId="0" fontId="2" fillId="6" borderId="127" xfId="6" applyFont="1" applyFill="1" applyBorder="1" applyAlignment="1">
      <alignment horizontal="center" vertical="center" wrapText="1"/>
    </xf>
    <xf numFmtId="0" fontId="2" fillId="6" borderId="14" xfId="6" applyFont="1" applyFill="1" applyBorder="1" applyAlignment="1">
      <alignment horizontal="center" vertical="center" wrapText="1"/>
    </xf>
    <xf numFmtId="0" fontId="2" fillId="6" borderId="128" xfId="6" applyFont="1" applyFill="1" applyBorder="1" applyAlignment="1">
      <alignment horizontal="center" vertical="center" wrapText="1"/>
    </xf>
    <xf numFmtId="0" fontId="10" fillId="9" borderId="87" xfId="11" applyFont="1" applyFill="1" applyBorder="1" applyAlignment="1">
      <alignment horizontal="center" vertical="center" wrapText="1"/>
    </xf>
    <xf numFmtId="0" fontId="10" fillId="9" borderId="93" xfId="11" applyFont="1" applyFill="1" applyBorder="1" applyAlignment="1">
      <alignment horizontal="center" vertical="center" wrapText="1"/>
    </xf>
    <xf numFmtId="0" fontId="10" fillId="9" borderId="95" xfId="11" applyFont="1" applyFill="1" applyBorder="1" applyAlignment="1">
      <alignment horizontal="center" vertical="center" wrapText="1"/>
    </xf>
    <xf numFmtId="0" fontId="2" fillId="9" borderId="87" xfId="6" applyFont="1" applyFill="1" applyBorder="1" applyAlignment="1">
      <alignment horizontal="center" vertical="center" wrapText="1"/>
    </xf>
    <xf numFmtId="0" fontId="2" fillId="9" borderId="93" xfId="6" applyFont="1" applyFill="1" applyBorder="1" applyAlignment="1">
      <alignment horizontal="center" vertical="center" wrapText="1"/>
    </xf>
    <xf numFmtId="0" fontId="2" fillId="9" borderId="95" xfId="6" applyFont="1" applyFill="1" applyBorder="1" applyAlignment="1">
      <alignment horizontal="center" vertical="center" wrapText="1"/>
    </xf>
    <xf numFmtId="0" fontId="13" fillId="3" borderId="30" xfId="1" applyFont="1" applyFill="1" applyBorder="1" applyAlignment="1">
      <alignment horizontal="center"/>
    </xf>
    <xf numFmtId="0" fontId="13" fillId="3" borderId="31" xfId="1" applyFont="1" applyFill="1" applyBorder="1" applyAlignment="1">
      <alignment horizontal="center"/>
    </xf>
    <xf numFmtId="0" fontId="13" fillId="3" borderId="32" xfId="1" applyFont="1" applyFill="1" applyBorder="1" applyAlignment="1">
      <alignment horizontal="center"/>
    </xf>
    <xf numFmtId="0" fontId="19" fillId="9" borderId="36" xfId="6" applyFont="1" applyFill="1" applyBorder="1" applyAlignment="1">
      <alignment horizontal="center" vertical="center" wrapText="1"/>
    </xf>
    <xf numFmtId="0" fontId="19" fillId="9" borderId="37" xfId="6" applyFont="1" applyFill="1" applyBorder="1" applyAlignment="1">
      <alignment horizontal="center" vertical="center" wrapText="1"/>
    </xf>
    <xf numFmtId="0" fontId="19" fillId="9" borderId="144" xfId="6" applyFont="1" applyFill="1" applyBorder="1" applyAlignment="1">
      <alignment horizontal="center" vertical="center" wrapText="1"/>
    </xf>
    <xf numFmtId="0" fontId="19" fillId="9" borderId="145" xfId="6" applyFont="1" applyFill="1" applyBorder="1" applyAlignment="1">
      <alignment horizontal="center" vertical="center" wrapText="1"/>
    </xf>
    <xf numFmtId="0" fontId="14" fillId="9" borderId="128" xfId="6" applyFont="1" applyFill="1" applyBorder="1" applyAlignment="1">
      <alignment horizontal="center" vertical="center"/>
    </xf>
    <xf numFmtId="0" fontId="1" fillId="9" borderId="127" xfId="11" applyFill="1" applyBorder="1" applyAlignment="1">
      <alignment horizontal="center" vertical="center"/>
    </xf>
    <xf numFmtId="0" fontId="1" fillId="9" borderId="134" xfId="11" applyFill="1" applyBorder="1" applyAlignment="1">
      <alignment horizontal="center" vertical="center"/>
    </xf>
    <xf numFmtId="0" fontId="1" fillId="9" borderId="87" xfId="11" applyFill="1" applyBorder="1" applyAlignment="1">
      <alignment horizontal="center"/>
    </xf>
    <xf numFmtId="0" fontId="1" fillId="9" borderId="93" xfId="11" applyFill="1" applyBorder="1" applyAlignment="1">
      <alignment horizontal="center"/>
    </xf>
    <xf numFmtId="0" fontId="1" fillId="9" borderId="95" xfId="11" applyFill="1" applyBorder="1" applyAlignment="1">
      <alignment horizontal="center"/>
    </xf>
    <xf numFmtId="0" fontId="14" fillId="2" borderId="117" xfId="6" applyFont="1" applyFill="1" applyBorder="1" applyAlignment="1">
      <alignment horizontal="center" vertical="center" wrapText="1"/>
    </xf>
    <xf numFmtId="0" fontId="14" fillId="2" borderId="104" xfId="6" applyFont="1" applyFill="1" applyBorder="1" applyAlignment="1">
      <alignment horizontal="center" vertical="center" wrapText="1"/>
    </xf>
    <xf numFmtId="0" fontId="19" fillId="6" borderId="104" xfId="6" applyFont="1" applyFill="1" applyBorder="1" applyAlignment="1">
      <alignment horizontal="center" vertical="center" wrapText="1"/>
    </xf>
    <xf numFmtId="0" fontId="13" fillId="3" borderId="36" xfId="1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81" xfId="0" applyFont="1" applyBorder="1" applyAlignment="1">
      <alignment vertical="center"/>
    </xf>
    <xf numFmtId="0" fontId="10" fillId="0" borderId="82" xfId="0" applyFont="1" applyBorder="1" applyAlignment="1">
      <alignment vertical="center"/>
    </xf>
    <xf numFmtId="0" fontId="10" fillId="0" borderId="126" xfId="0" applyFont="1" applyBorder="1" applyAlignment="1">
      <alignment vertical="center"/>
    </xf>
    <xf numFmtId="0" fontId="28" fillId="2" borderId="30" xfId="6" applyFont="1" applyFill="1" applyBorder="1" applyAlignment="1">
      <alignment horizontal="center" vertical="center" wrapText="1"/>
    </xf>
    <xf numFmtId="0" fontId="28" fillId="2" borderId="31" xfId="6" applyFont="1" applyFill="1" applyBorder="1" applyAlignment="1">
      <alignment horizontal="center" vertical="center" wrapText="1"/>
    </xf>
    <xf numFmtId="0" fontId="28" fillId="2" borderId="136" xfId="6" applyFont="1" applyFill="1" applyBorder="1" applyAlignment="1">
      <alignment horizontal="center" vertical="center" wrapText="1"/>
    </xf>
    <xf numFmtId="0" fontId="16" fillId="6" borderId="135" xfId="6" applyFont="1" applyFill="1" applyBorder="1" applyAlignment="1">
      <alignment horizontal="center" vertical="center" wrapText="1"/>
    </xf>
    <xf numFmtId="0" fontId="16" fillId="6" borderId="31" xfId="6" applyFont="1" applyFill="1" applyBorder="1" applyAlignment="1">
      <alignment horizontal="center" vertical="center" wrapText="1"/>
    </xf>
    <xf numFmtId="0" fontId="16" fillId="6" borderId="136" xfId="6" applyFont="1" applyFill="1" applyBorder="1" applyAlignment="1">
      <alignment horizontal="center" vertical="center" wrapText="1"/>
    </xf>
    <xf numFmtId="0" fontId="14" fillId="2" borderId="33" xfId="6" applyFont="1" applyFill="1" applyBorder="1" applyAlignment="1">
      <alignment horizontal="center" vertical="center" wrapText="1"/>
    </xf>
    <xf numFmtId="0" fontId="14" fillId="2" borderId="34" xfId="6" applyFont="1" applyFill="1" applyBorder="1" applyAlignment="1">
      <alignment horizontal="center" vertical="center" wrapText="1"/>
    </xf>
    <xf numFmtId="0" fontId="19" fillId="6" borderId="34" xfId="6" applyFont="1" applyFill="1" applyBorder="1" applyAlignment="1">
      <alignment horizontal="center" vertical="center" wrapText="1"/>
    </xf>
    <xf numFmtId="0" fontId="14" fillId="2" borderId="24" xfId="6" applyFont="1" applyFill="1" applyBorder="1" applyAlignment="1">
      <alignment horizontal="center" vertical="center" wrapText="1"/>
    </xf>
    <xf numFmtId="0" fontId="14" fillId="2" borderId="25" xfId="6" applyFont="1" applyFill="1" applyBorder="1" applyAlignment="1">
      <alignment horizontal="center" vertical="center" wrapText="1"/>
    </xf>
    <xf numFmtId="0" fontId="19" fillId="6" borderId="25" xfId="6" applyFont="1" applyFill="1" applyBorder="1" applyAlignment="1">
      <alignment horizontal="center" vertical="center" wrapText="1"/>
    </xf>
    <xf numFmtId="0" fontId="14" fillId="2" borderId="148" xfId="6" applyFont="1" applyFill="1" applyBorder="1" applyAlignment="1">
      <alignment horizontal="center" vertical="center" wrapText="1"/>
    </xf>
    <xf numFmtId="0" fontId="14" fillId="2" borderId="51" xfId="6" applyFont="1" applyFill="1" applyBorder="1" applyAlignment="1">
      <alignment horizontal="center" vertical="center" wrapText="1"/>
    </xf>
    <xf numFmtId="0" fontId="19" fillId="6" borderId="51" xfId="6" applyFont="1" applyFill="1" applyBorder="1" applyAlignment="1">
      <alignment horizontal="center" vertical="center" wrapText="1"/>
    </xf>
    <xf numFmtId="0" fontId="13" fillId="3" borderId="13" xfId="1" applyFont="1" applyFill="1" applyBorder="1" applyAlignment="1">
      <alignment horizontal="center" vertical="center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165" fontId="10" fillId="2" borderId="0" xfId="7" applyNumberFormat="1" applyFont="1" applyFill="1" applyBorder="1" applyAlignment="1">
      <alignment horizontal="center" vertical="center" wrapText="1"/>
    </xf>
    <xf numFmtId="0" fontId="30" fillId="2" borderId="30" xfId="6" applyFont="1" applyFill="1" applyBorder="1" applyAlignment="1">
      <alignment horizontal="center" vertical="center" wrapText="1"/>
    </xf>
    <xf numFmtId="0" fontId="30" fillId="2" borderId="31" xfId="6" applyFont="1" applyFill="1" applyBorder="1" applyAlignment="1">
      <alignment horizontal="center" vertical="center" wrapText="1"/>
    </xf>
    <xf numFmtId="0" fontId="13" fillId="2" borderId="81" xfId="6" applyFont="1" applyFill="1" applyBorder="1" applyAlignment="1">
      <alignment horizontal="center" vertical="center" wrapText="1"/>
    </xf>
    <xf numFmtId="0" fontId="13" fillId="2" borderId="82" xfId="6" applyFont="1" applyFill="1" applyBorder="1" applyAlignment="1">
      <alignment horizontal="center" vertical="center" wrapText="1"/>
    </xf>
    <xf numFmtId="0" fontId="13" fillId="2" borderId="169" xfId="6" applyFont="1" applyFill="1" applyBorder="1" applyAlignment="1">
      <alignment horizontal="center" vertical="center" wrapText="1"/>
    </xf>
    <xf numFmtId="0" fontId="2" fillId="6" borderId="153" xfId="6" applyFont="1" applyFill="1" applyBorder="1" applyAlignment="1">
      <alignment horizontal="center" vertical="center" wrapText="1"/>
    </xf>
    <xf numFmtId="0" fontId="2" fillId="6" borderId="82" xfId="6" applyFont="1" applyFill="1" applyBorder="1" applyAlignment="1">
      <alignment horizontal="center" vertical="center" wrapText="1"/>
    </xf>
    <xf numFmtId="0" fontId="2" fillId="6" borderId="169" xfId="6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46" xfId="0" applyNumberFormat="1" applyFont="1" applyFill="1" applyBorder="1" applyAlignment="1">
      <alignment horizontal="center" vertical="center" wrapText="1"/>
    </xf>
    <xf numFmtId="3" fontId="24" fillId="0" borderId="192" xfId="0" applyNumberFormat="1" applyFont="1" applyFill="1" applyBorder="1" applyAlignment="1">
      <alignment horizontal="center" vertical="center" wrapText="1"/>
    </xf>
    <xf numFmtId="3" fontId="24" fillId="0" borderId="227" xfId="0" applyNumberFormat="1" applyFont="1" applyFill="1" applyBorder="1" applyAlignment="1">
      <alignment horizontal="center" vertical="center" wrapText="1"/>
    </xf>
    <xf numFmtId="3" fontId="24" fillId="0" borderId="142" xfId="0" applyNumberFormat="1" applyFont="1" applyFill="1" applyBorder="1" applyAlignment="1">
      <alignment horizontal="center" vertical="center" wrapText="1"/>
    </xf>
    <xf numFmtId="3" fontId="24" fillId="0" borderId="141" xfId="0" applyNumberFormat="1" applyFont="1" applyFill="1" applyBorder="1" applyAlignment="1">
      <alignment horizontal="center" vertical="center" wrapText="1"/>
    </xf>
    <xf numFmtId="165" fontId="25" fillId="0" borderId="228" xfId="0" applyNumberFormat="1" applyFont="1" applyFill="1" applyBorder="1" applyAlignment="1">
      <alignment horizontal="center" vertical="center"/>
    </xf>
    <xf numFmtId="165" fontId="25" fillId="0" borderId="229" xfId="0" applyNumberFormat="1" applyFont="1" applyFill="1" applyBorder="1" applyAlignment="1">
      <alignment horizontal="center" vertical="center"/>
    </xf>
    <xf numFmtId="3" fontId="24" fillId="0" borderId="161" xfId="0" applyNumberFormat="1" applyFont="1" applyFill="1" applyBorder="1" applyAlignment="1">
      <alignment horizontal="center" vertical="center" wrapText="1"/>
    </xf>
    <xf numFmtId="3" fontId="25" fillId="0" borderId="46" xfId="0" applyNumberFormat="1" applyFont="1" applyFill="1" applyBorder="1" applyAlignment="1">
      <alignment horizontal="center" vertical="center" wrapText="1"/>
    </xf>
    <xf numFmtId="3" fontId="25" fillId="0" borderId="34" xfId="0" applyNumberFormat="1" applyFont="1" applyFill="1" applyBorder="1" applyAlignment="1">
      <alignment horizontal="center" vertical="center" wrapText="1"/>
    </xf>
    <xf numFmtId="165" fontId="25" fillId="0" borderId="47" xfId="0" applyNumberFormat="1" applyFont="1" applyFill="1" applyBorder="1" applyAlignment="1">
      <alignment horizontal="center" vertical="center"/>
    </xf>
    <xf numFmtId="165" fontId="25" fillId="0" borderId="35" xfId="0" applyNumberFormat="1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4" fillId="6" borderId="31" xfId="0" applyFont="1" applyFill="1" applyBorder="1" applyAlignment="1">
      <alignment horizontal="center" vertical="center" wrapText="1"/>
    </xf>
    <xf numFmtId="0" fontId="2" fillId="2" borderId="123" xfId="0" applyFont="1" applyFill="1" applyBorder="1" applyAlignment="1">
      <alignment horizontal="center" vertical="center" wrapText="1"/>
    </xf>
    <xf numFmtId="0" fontId="2" fillId="2" borderId="124" xfId="0" applyFont="1" applyFill="1" applyBorder="1" applyAlignment="1">
      <alignment horizontal="center" vertical="center" wrapText="1"/>
    </xf>
    <xf numFmtId="0" fontId="13" fillId="5" borderId="135" xfId="7" applyFont="1" applyFill="1" applyBorder="1" applyAlignment="1">
      <alignment horizontal="center" vertical="center"/>
    </xf>
    <xf numFmtId="0" fontId="13" fillId="5" borderId="136" xfId="7" applyFont="1" applyFill="1" applyBorder="1" applyAlignment="1">
      <alignment horizontal="center" vertical="center"/>
    </xf>
    <xf numFmtId="167" fontId="2" fillId="2" borderId="137" xfId="0" applyNumberFormat="1" applyFont="1" applyFill="1" applyBorder="1" applyAlignment="1">
      <alignment horizontal="center" vertical="center" wrapText="1"/>
    </xf>
    <xf numFmtId="167" fontId="2" fillId="2" borderId="138" xfId="0" applyNumberFormat="1" applyFont="1" applyFill="1" applyBorder="1" applyAlignment="1">
      <alignment horizontal="center" vertical="center" wrapText="1"/>
    </xf>
    <xf numFmtId="167" fontId="2" fillId="2" borderId="161" xfId="0" applyNumberFormat="1" applyFont="1" applyFill="1" applyBorder="1" applyAlignment="1">
      <alignment horizontal="center" vertical="center" wrapText="1"/>
    </xf>
    <xf numFmtId="167" fontId="2" fillId="2" borderId="160" xfId="0" applyNumberFormat="1" applyFont="1" applyFill="1" applyBorder="1" applyAlignment="1">
      <alignment horizontal="center" vertical="center" wrapText="1"/>
    </xf>
    <xf numFmtId="0" fontId="14" fillId="5" borderId="83" xfId="0" applyFont="1" applyFill="1" applyBorder="1" applyAlignment="1">
      <alignment horizontal="center" vertical="center"/>
    </xf>
    <xf numFmtId="0" fontId="22" fillId="0" borderId="89" xfId="0" applyFont="1" applyBorder="1"/>
    <xf numFmtId="0" fontId="14" fillId="5" borderId="84" xfId="0" applyFont="1" applyFill="1" applyBorder="1" applyAlignment="1">
      <alignment horizontal="center" vertical="center"/>
    </xf>
    <xf numFmtId="0" fontId="14" fillId="5" borderId="90" xfId="0" applyFont="1" applyFill="1" applyBorder="1" applyAlignment="1">
      <alignment horizontal="center" vertical="center"/>
    </xf>
    <xf numFmtId="0" fontId="14" fillId="5" borderId="85" xfId="0" applyFont="1" applyFill="1" applyBorder="1" applyAlignment="1">
      <alignment horizontal="center" vertical="center"/>
    </xf>
    <xf numFmtId="0" fontId="14" fillId="5" borderId="91" xfId="0" applyFont="1" applyFill="1" applyBorder="1" applyAlignment="1">
      <alignment horizontal="center" vertical="center"/>
    </xf>
    <xf numFmtId="0" fontId="14" fillId="5" borderId="86" xfId="0" applyFont="1" applyFill="1" applyBorder="1" applyAlignment="1">
      <alignment horizontal="center" vertical="center" wrapText="1"/>
    </xf>
    <xf numFmtId="0" fontId="22" fillId="0" borderId="92" xfId="0" applyFont="1" applyBorder="1" applyAlignment="1">
      <alignment wrapText="1"/>
    </xf>
    <xf numFmtId="0" fontId="14" fillId="5" borderId="220" xfId="0" applyFont="1" applyFill="1" applyBorder="1" applyAlignment="1">
      <alignment horizontal="center" vertical="center" wrapText="1"/>
    </xf>
    <xf numFmtId="0" fontId="14" fillId="5" borderId="88" xfId="0" applyFont="1" applyFill="1" applyBorder="1" applyAlignment="1">
      <alignment horizontal="center" vertical="center" wrapText="1"/>
    </xf>
    <xf numFmtId="0" fontId="14" fillId="5" borderId="83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Alignment="1">
      <alignment horizontal="center" vertical="center"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167" fontId="2" fillId="2" borderId="141" xfId="0" applyNumberFormat="1" applyFont="1" applyFill="1" applyBorder="1" applyAlignment="1">
      <alignment horizontal="center" vertical="center" wrapText="1"/>
    </xf>
    <xf numFmtId="167" fontId="2" fillId="2" borderId="158" xfId="0" applyNumberFormat="1" applyFont="1" applyFill="1" applyBorder="1" applyAlignment="1">
      <alignment horizontal="center" vertical="center" wrapText="1"/>
    </xf>
    <xf numFmtId="0" fontId="2" fillId="2" borderId="125" xfId="0" applyFont="1" applyFill="1" applyBorder="1" applyAlignment="1">
      <alignment horizontal="center" vertical="center" wrapText="1"/>
    </xf>
    <xf numFmtId="167" fontId="2" fillId="2" borderId="139" xfId="0" applyNumberFormat="1" applyFont="1" applyFill="1" applyBorder="1" applyAlignment="1">
      <alignment horizontal="center" vertical="center" wrapText="1"/>
    </xf>
    <xf numFmtId="167" fontId="2" fillId="2" borderId="140" xfId="0" applyNumberFormat="1" applyFont="1" applyFill="1" applyBorder="1" applyAlignment="1">
      <alignment horizontal="center" vertical="center" wrapText="1"/>
    </xf>
    <xf numFmtId="167" fontId="2" fillId="2" borderId="142" xfId="0" applyNumberFormat="1" applyFont="1" applyFill="1" applyBorder="1" applyAlignment="1">
      <alignment horizontal="center" vertical="center" wrapText="1"/>
    </xf>
    <xf numFmtId="167" fontId="2" fillId="2" borderId="159" xfId="0" applyNumberFormat="1" applyFont="1" applyFill="1" applyBorder="1" applyAlignment="1">
      <alignment horizontal="center" vertical="center" wrapText="1"/>
    </xf>
    <xf numFmtId="0" fontId="14" fillId="5" borderId="156" xfId="0" applyFont="1" applyFill="1" applyBorder="1" applyAlignment="1">
      <alignment horizontal="center" vertical="center"/>
    </xf>
    <xf numFmtId="0" fontId="14" fillId="5" borderId="106" xfId="0" applyFont="1" applyFill="1" applyBorder="1" applyAlignment="1">
      <alignment horizontal="center" vertical="center" wrapText="1"/>
    </xf>
    <xf numFmtId="0" fontId="14" fillId="5" borderId="110" xfId="0" applyFont="1" applyFill="1" applyBorder="1" applyAlignment="1">
      <alignment horizontal="center" vertical="center" wrapText="1"/>
    </xf>
    <xf numFmtId="0" fontId="14" fillId="5" borderId="107" xfId="0" applyFont="1" applyFill="1" applyBorder="1" applyAlignment="1">
      <alignment horizontal="center" vertical="center" wrapText="1"/>
    </xf>
    <xf numFmtId="0" fontId="14" fillId="5" borderId="108" xfId="0" applyFont="1" applyFill="1" applyBorder="1" applyAlignment="1">
      <alignment horizontal="center" vertical="center" wrapText="1"/>
    </xf>
    <xf numFmtId="0" fontId="14" fillId="5" borderId="225" xfId="0" applyFont="1" applyFill="1" applyBorder="1" applyAlignment="1">
      <alignment horizontal="center" vertical="center" wrapText="1"/>
    </xf>
    <xf numFmtId="0" fontId="14" fillId="5" borderId="226" xfId="0" applyFont="1" applyFill="1" applyBorder="1" applyAlignment="1">
      <alignment horizontal="center" vertical="center" wrapText="1"/>
    </xf>
    <xf numFmtId="3" fontId="19" fillId="6" borderId="8" xfId="0" applyNumberFormat="1" applyFont="1" applyFill="1" applyBorder="1" applyAlignment="1">
      <alignment horizontal="center" vertical="center" wrapText="1"/>
    </xf>
    <xf numFmtId="3" fontId="19" fillId="2" borderId="147" xfId="0" applyNumberFormat="1" applyFont="1" applyFill="1" applyBorder="1" applyAlignment="1">
      <alignment horizontal="center" vertical="center" wrapText="1"/>
    </xf>
    <xf numFmtId="3" fontId="19" fillId="2" borderId="146" xfId="0" applyNumberFormat="1" applyFont="1" applyFill="1" applyBorder="1" applyAlignment="1">
      <alignment horizontal="center" vertical="center" wrapText="1"/>
    </xf>
    <xf numFmtId="3" fontId="19" fillId="6" borderId="147" xfId="0" applyNumberFormat="1" applyFont="1" applyFill="1" applyBorder="1" applyAlignment="1">
      <alignment horizontal="center" vertical="center" wrapText="1"/>
    </xf>
    <xf numFmtId="3" fontId="19" fillId="6" borderId="146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3" fontId="19" fillId="6" borderId="142" xfId="0" applyNumberFormat="1" applyFont="1" applyFill="1" applyBorder="1" applyAlignment="1">
      <alignment horizontal="center" vertical="center" wrapText="1"/>
    </xf>
    <xf numFmtId="3" fontId="19" fillId="6" borderId="159" xfId="0" applyNumberFormat="1" applyFont="1" applyFill="1" applyBorder="1" applyAlignment="1">
      <alignment horizontal="center" vertical="center" wrapText="1"/>
    </xf>
    <xf numFmtId="3" fontId="19" fillId="2" borderId="176" xfId="0" applyNumberFormat="1" applyFont="1" applyFill="1" applyBorder="1" applyAlignment="1">
      <alignment horizontal="center" vertical="center" wrapText="1"/>
    </xf>
    <xf numFmtId="3" fontId="19" fillId="2" borderId="177" xfId="0" applyNumberFormat="1" applyFont="1" applyFill="1" applyBorder="1" applyAlignment="1">
      <alignment horizontal="center" vertical="center" wrapText="1"/>
    </xf>
    <xf numFmtId="3" fontId="24" fillId="0" borderId="139" xfId="0" applyNumberFormat="1" applyFont="1" applyFill="1" applyBorder="1" applyAlignment="1">
      <alignment horizontal="center" vertical="center" wrapText="1"/>
    </xf>
    <xf numFmtId="3" fontId="24" fillId="0" borderId="104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3" fontId="25" fillId="0" borderId="82" xfId="0" applyNumberFormat="1" applyFont="1" applyFill="1" applyBorder="1" applyAlignment="1">
      <alignment horizontal="center" vertical="center" wrapText="1"/>
    </xf>
    <xf numFmtId="165" fontId="25" fillId="0" borderId="118" xfId="0" applyNumberFormat="1" applyFont="1" applyFill="1" applyBorder="1" applyAlignment="1">
      <alignment horizontal="center" vertical="center"/>
    </xf>
    <xf numFmtId="0" fontId="14" fillId="5" borderId="105" xfId="0" applyFont="1" applyFill="1" applyBorder="1" applyAlignment="1">
      <alignment horizontal="center" vertical="center"/>
    </xf>
    <xf numFmtId="0" fontId="14" fillId="5" borderId="154" xfId="0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 wrapText="1"/>
    </xf>
    <xf numFmtId="165" fontId="24" fillId="0" borderId="34" xfId="0" applyNumberFormat="1" applyFont="1" applyFill="1" applyBorder="1" applyAlignment="1">
      <alignment horizontal="center" vertical="center" wrapText="1"/>
    </xf>
    <xf numFmtId="0" fontId="14" fillId="5" borderId="96" xfId="0" applyFont="1" applyFill="1" applyBorder="1" applyAlignment="1">
      <alignment horizontal="center" vertical="center" wrapText="1"/>
    </xf>
    <xf numFmtId="0" fontId="14" fillId="5" borderId="100" xfId="0" applyFont="1" applyFill="1" applyBorder="1" applyAlignment="1">
      <alignment horizontal="center" vertical="center"/>
    </xf>
    <xf numFmtId="0" fontId="14" fillId="5" borderId="101" xfId="0" applyFont="1" applyFill="1" applyBorder="1" applyAlignment="1">
      <alignment horizontal="center" vertical="center"/>
    </xf>
    <xf numFmtId="165" fontId="24" fillId="0" borderId="22" xfId="0" applyNumberFormat="1" applyFont="1" applyFill="1" applyBorder="1" applyAlignment="1">
      <alignment horizontal="center" vertical="center" wrapText="1"/>
    </xf>
    <xf numFmtId="165" fontId="24" fillId="0" borderId="124" xfId="0" applyNumberFormat="1" applyFont="1" applyFill="1" applyBorder="1" applyAlignment="1">
      <alignment horizontal="center" vertical="center" wrapText="1"/>
    </xf>
    <xf numFmtId="165" fontId="24" fillId="0" borderId="131" xfId="0" applyNumberFormat="1" applyFont="1" applyFill="1" applyBorder="1" applyAlignment="1">
      <alignment horizontal="center" vertical="center" wrapText="1"/>
    </xf>
    <xf numFmtId="0" fontId="14" fillId="5" borderId="218" xfId="0" applyFont="1" applyFill="1" applyBorder="1" applyAlignment="1">
      <alignment horizontal="center" vertical="center" wrapText="1"/>
    </xf>
    <xf numFmtId="0" fontId="22" fillId="0" borderId="219" xfId="0" applyFont="1" applyBorder="1" applyAlignment="1">
      <alignment wrapText="1"/>
    </xf>
    <xf numFmtId="0" fontId="14" fillId="5" borderId="217" xfId="0" applyFont="1" applyFill="1" applyBorder="1" applyAlignment="1">
      <alignment horizontal="center" vertical="center" wrapText="1"/>
    </xf>
    <xf numFmtId="165" fontId="24" fillId="0" borderId="137" xfId="0" applyNumberFormat="1" applyFont="1" applyFill="1" applyBorder="1" applyAlignment="1">
      <alignment horizontal="center" vertical="center" wrapText="1"/>
    </xf>
    <xf numFmtId="165" fontId="24" fillId="0" borderId="138" xfId="0" applyNumberFormat="1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3" fontId="19" fillId="6" borderId="34" xfId="0" applyNumberFormat="1" applyFont="1" applyFill="1" applyBorder="1" applyAlignment="1">
      <alignment horizontal="center" vertical="center" wrapText="1"/>
    </xf>
    <xf numFmtId="165" fontId="24" fillId="0" borderId="104" xfId="0" applyNumberFormat="1" applyFont="1" applyFill="1" applyBorder="1" applyAlignment="1">
      <alignment horizontal="center" vertical="center" wrapText="1"/>
    </xf>
    <xf numFmtId="0" fontId="14" fillId="5" borderId="109" xfId="0" applyFont="1" applyFill="1" applyBorder="1" applyAlignment="1">
      <alignment horizontal="center" vertical="center"/>
    </xf>
    <xf numFmtId="3" fontId="24" fillId="0" borderId="19" xfId="0" applyNumberFormat="1" applyFont="1" applyFill="1" applyBorder="1" applyAlignment="1">
      <alignment horizontal="center" vertical="center" wrapText="1"/>
    </xf>
    <xf numFmtId="3" fontId="24" fillId="0" borderId="71" xfId="0" applyNumberFormat="1" applyFont="1" applyFill="1" applyBorder="1" applyAlignment="1">
      <alignment horizontal="center" vertical="center" wrapText="1"/>
    </xf>
    <xf numFmtId="3" fontId="25" fillId="0" borderId="19" xfId="0" applyNumberFormat="1" applyFont="1" applyFill="1" applyBorder="1" applyAlignment="1">
      <alignment horizontal="center" vertical="center" wrapText="1"/>
    </xf>
    <xf numFmtId="3" fontId="25" fillId="0" borderId="71" xfId="0" applyNumberFormat="1" applyFont="1" applyFill="1" applyBorder="1" applyAlignment="1">
      <alignment horizontal="center" vertical="center" wrapText="1"/>
    </xf>
    <xf numFmtId="165" fontId="25" fillId="0" borderId="20" xfId="0" applyNumberFormat="1" applyFont="1" applyFill="1" applyBorder="1" applyAlignment="1">
      <alignment horizontal="center" vertical="center"/>
    </xf>
    <xf numFmtId="165" fontId="25" fillId="0" borderId="77" xfId="0" applyNumberFormat="1" applyFont="1" applyFill="1" applyBorder="1" applyAlignment="1">
      <alignment horizontal="center" vertical="center"/>
    </xf>
    <xf numFmtId="0" fontId="14" fillId="5" borderId="112" xfId="0" applyFont="1" applyFill="1" applyBorder="1" applyAlignment="1">
      <alignment horizontal="center" vertical="center"/>
    </xf>
    <xf numFmtId="0" fontId="14" fillId="5" borderId="113" xfId="0" applyFont="1" applyFill="1" applyBorder="1" applyAlignment="1">
      <alignment horizontal="center" vertical="center"/>
    </xf>
    <xf numFmtId="0" fontId="14" fillId="5" borderId="114" xfId="0" applyFont="1" applyFill="1" applyBorder="1" applyAlignment="1">
      <alignment horizontal="center" vertical="center" wrapText="1"/>
    </xf>
    <xf numFmtId="0" fontId="14" fillId="5" borderId="135" xfId="0" applyFont="1" applyFill="1" applyBorder="1" applyAlignment="1">
      <alignment horizontal="center" vertical="center" wrapText="1"/>
    </xf>
    <xf numFmtId="0" fontId="14" fillId="5" borderId="136" xfId="0" applyFont="1" applyFill="1" applyBorder="1" applyAlignment="1">
      <alignment horizontal="center" vertical="center" wrapText="1"/>
    </xf>
    <xf numFmtId="0" fontId="45" fillId="11" borderId="189" xfId="0" applyFont="1" applyFill="1" applyBorder="1" applyAlignment="1">
      <alignment vertical="center" wrapText="1"/>
    </xf>
    <xf numFmtId="0" fontId="45" fillId="11" borderId="129" xfId="0" applyFont="1" applyFill="1" applyBorder="1" applyAlignment="1">
      <alignment vertical="center" wrapText="1"/>
    </xf>
    <xf numFmtId="3" fontId="45" fillId="11" borderId="189" xfId="0" applyNumberFormat="1" applyFont="1" applyFill="1" applyBorder="1" applyAlignment="1">
      <alignment horizontal="center" vertical="center" wrapText="1"/>
    </xf>
    <xf numFmtId="3" fontId="45" fillId="11" borderId="129" xfId="0" applyNumberFormat="1" applyFont="1" applyFill="1" applyBorder="1" applyAlignment="1">
      <alignment horizontal="center" vertical="center" wrapText="1"/>
    </xf>
    <xf numFmtId="3" fontId="19" fillId="6" borderId="28" xfId="0" applyNumberFormat="1" applyFont="1" applyFill="1" applyBorder="1" applyAlignment="1">
      <alignment horizontal="center" vertical="center" wrapText="1"/>
    </xf>
    <xf numFmtId="3" fontId="25" fillId="0" borderId="179" xfId="0" applyNumberFormat="1" applyFont="1" applyFill="1" applyBorder="1" applyAlignment="1">
      <alignment horizontal="center" vertical="center" wrapText="1"/>
    </xf>
    <xf numFmtId="3" fontId="24" fillId="0" borderId="178" xfId="0" applyNumberFormat="1" applyFont="1" applyFill="1" applyBorder="1" applyAlignment="1">
      <alignment horizontal="center" vertical="center" wrapText="1"/>
    </xf>
    <xf numFmtId="3" fontId="24" fillId="0" borderId="153" xfId="0" applyNumberFormat="1" applyFont="1" applyFill="1" applyBorder="1" applyAlignment="1">
      <alignment horizontal="center" vertical="center" wrapText="1"/>
    </xf>
    <xf numFmtId="165" fontId="25" fillId="0" borderId="150" xfId="0" applyNumberFormat="1" applyFont="1" applyFill="1" applyBorder="1" applyAlignment="1">
      <alignment horizontal="center" vertical="center"/>
    </xf>
    <xf numFmtId="3" fontId="25" fillId="0" borderId="193" xfId="0" applyNumberFormat="1" applyFont="1" applyFill="1" applyBorder="1" applyAlignment="1">
      <alignment horizontal="center" vertical="center" wrapText="1"/>
    </xf>
    <xf numFmtId="3" fontId="25" fillId="0" borderId="201" xfId="0" applyNumberFormat="1" applyFont="1" applyFill="1" applyBorder="1" applyAlignment="1">
      <alignment horizontal="center" vertical="center" wrapText="1"/>
    </xf>
    <xf numFmtId="3" fontId="24" fillId="0" borderId="193" xfId="0" applyNumberFormat="1" applyFont="1" applyFill="1" applyBorder="1" applyAlignment="1">
      <alignment horizontal="center" vertical="center" wrapText="1"/>
    </xf>
    <xf numFmtId="3" fontId="24" fillId="0" borderId="206" xfId="0" applyNumberFormat="1" applyFont="1" applyFill="1" applyBorder="1" applyAlignment="1">
      <alignment horizontal="center" vertical="center" wrapText="1"/>
    </xf>
    <xf numFmtId="3" fontId="25" fillId="0" borderId="203" xfId="0" applyNumberFormat="1" applyFont="1" applyFill="1" applyBorder="1" applyAlignment="1">
      <alignment horizontal="center" vertical="center" wrapText="1"/>
    </xf>
    <xf numFmtId="3" fontId="25" fillId="0" borderId="205" xfId="0" applyNumberFormat="1" applyFont="1" applyFill="1" applyBorder="1" applyAlignment="1">
      <alignment horizontal="center" vertical="center" wrapText="1"/>
    </xf>
    <xf numFmtId="165" fontId="25" fillId="0" borderId="202" xfId="0" applyNumberFormat="1" applyFont="1" applyFill="1" applyBorder="1" applyAlignment="1">
      <alignment horizontal="center" vertical="center"/>
    </xf>
    <xf numFmtId="165" fontId="25" fillId="0" borderId="204" xfId="0" applyNumberFormat="1" applyFont="1" applyFill="1" applyBorder="1" applyAlignment="1">
      <alignment horizontal="center" vertical="center"/>
    </xf>
    <xf numFmtId="3" fontId="25" fillId="0" borderId="65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4" fillId="3" borderId="55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47" fillId="11" borderId="173" xfId="0" applyFont="1" applyFill="1" applyBorder="1" applyAlignment="1">
      <alignment horizontal="center" vertical="center" wrapText="1"/>
    </xf>
    <xf numFmtId="0" fontId="47" fillId="11" borderId="76" xfId="0" applyFont="1" applyFill="1" applyBorder="1" applyAlignment="1">
      <alignment horizontal="center" vertical="center" wrapText="1"/>
    </xf>
    <xf numFmtId="0" fontId="44" fillId="0" borderId="184" xfId="0" applyFont="1" applyBorder="1" applyAlignment="1">
      <alignment vertical="center" wrapText="1"/>
    </xf>
    <xf numFmtId="0" fontId="44" fillId="0" borderId="185" xfId="0" applyFont="1" applyBorder="1" applyAlignment="1">
      <alignment vertical="center" wrapText="1"/>
    </xf>
    <xf numFmtId="0" fontId="45" fillId="11" borderId="51" xfId="0" applyFont="1" applyFill="1" applyBorder="1" applyAlignment="1">
      <alignment vertical="center" wrapText="1"/>
    </xf>
    <xf numFmtId="0" fontId="45" fillId="11" borderId="53" xfId="0" applyFont="1" applyFill="1" applyBorder="1" applyAlignment="1">
      <alignment vertical="center" wrapText="1"/>
    </xf>
    <xf numFmtId="0" fontId="45" fillId="11" borderId="182" xfId="0" applyFont="1" applyFill="1" applyBorder="1" applyAlignment="1">
      <alignment vertical="center" wrapText="1"/>
    </xf>
    <xf numFmtId="0" fontId="45" fillId="11" borderId="186" xfId="0" applyFont="1" applyFill="1" applyBorder="1" applyAlignment="1">
      <alignment vertical="center" wrapText="1"/>
    </xf>
    <xf numFmtId="3" fontId="48" fillId="11" borderId="51" xfId="0" applyNumberFormat="1" applyFont="1" applyFill="1" applyBorder="1" applyAlignment="1">
      <alignment horizontal="center" vertical="center" wrapText="1"/>
    </xf>
    <xf numFmtId="3" fontId="48" fillId="11" borderId="53" xfId="0" applyNumberFormat="1" applyFont="1" applyFill="1" applyBorder="1" applyAlignment="1">
      <alignment horizontal="center" vertical="center" wrapText="1"/>
    </xf>
    <xf numFmtId="3" fontId="45" fillId="11" borderId="187" xfId="0" applyNumberFormat="1" applyFont="1" applyFill="1" applyBorder="1" applyAlignment="1">
      <alignment horizontal="center" vertical="center" wrapText="1"/>
    </xf>
    <xf numFmtId="3" fontId="45" fillId="11" borderId="188" xfId="0" applyNumberFormat="1" applyFont="1" applyFill="1" applyBorder="1" applyAlignment="1">
      <alignment horizontal="center" vertical="center" wrapText="1"/>
    </xf>
    <xf numFmtId="0" fontId="47" fillId="11" borderId="149" xfId="0" applyFont="1" applyFill="1" applyBorder="1" applyAlignment="1">
      <alignment horizontal="center" vertical="center" wrapText="1"/>
    </xf>
    <xf numFmtId="0" fontId="47" fillId="11" borderId="54" xfId="0" applyFont="1" applyFill="1" applyBorder="1" applyAlignment="1">
      <alignment horizontal="center" vertical="center" wrapText="1"/>
    </xf>
    <xf numFmtId="3" fontId="45" fillId="11" borderId="172" xfId="0" applyNumberFormat="1" applyFont="1" applyFill="1" applyBorder="1" applyAlignment="1">
      <alignment horizontal="center" vertical="center" wrapText="1"/>
    </xf>
    <xf numFmtId="3" fontId="45" fillId="11" borderId="75" xfId="0" applyNumberFormat="1" applyFont="1" applyFill="1" applyBorder="1" applyAlignment="1">
      <alignment horizontal="center" vertical="center" wrapText="1"/>
    </xf>
    <xf numFmtId="3" fontId="45" fillId="11" borderId="182" xfId="0" applyNumberFormat="1" applyFont="1" applyFill="1" applyBorder="1" applyAlignment="1">
      <alignment horizontal="center" vertical="center" wrapText="1"/>
    </xf>
    <xf numFmtId="3" fontId="45" fillId="11" borderId="186" xfId="0" applyNumberFormat="1" applyFont="1" applyFill="1" applyBorder="1" applyAlignment="1">
      <alignment horizontal="center" vertical="center" wrapText="1"/>
    </xf>
    <xf numFmtId="0" fontId="44" fillId="0" borderId="13" xfId="0" applyFont="1" applyBorder="1" applyAlignment="1">
      <alignment vertical="center" wrapText="1"/>
    </xf>
    <xf numFmtId="0" fontId="44" fillId="0" borderId="183" xfId="0" applyFont="1" applyBorder="1" applyAlignment="1">
      <alignment vertical="center" wrapText="1"/>
    </xf>
    <xf numFmtId="0" fontId="22" fillId="0" borderId="115" xfId="0" applyFont="1" applyBorder="1"/>
    <xf numFmtId="0" fontId="14" fillId="5" borderId="121" xfId="0" applyFont="1" applyFill="1" applyBorder="1" applyAlignment="1">
      <alignment horizontal="center" vertical="center"/>
    </xf>
    <xf numFmtId="0" fontId="22" fillId="0" borderId="122" xfId="0" applyFont="1" applyBorder="1" applyAlignment="1">
      <alignment wrapText="1"/>
    </xf>
    <xf numFmtId="0" fontId="14" fillId="5" borderId="105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38" xfId="0" applyFont="1" applyFill="1" applyBorder="1" applyAlignment="1">
      <alignment horizontal="center" vertical="center"/>
    </xf>
    <xf numFmtId="3" fontId="24" fillId="0" borderId="201" xfId="0" applyNumberFormat="1" applyFont="1" applyFill="1" applyBorder="1" applyAlignment="1">
      <alignment horizontal="center" vertical="center" wrapText="1"/>
    </xf>
    <xf numFmtId="3" fontId="24" fillId="0" borderId="203" xfId="0" applyNumberFormat="1" applyFont="1" applyFill="1" applyBorder="1" applyAlignment="1">
      <alignment horizontal="center" vertical="center" wrapText="1"/>
    </xf>
    <xf numFmtId="3" fontId="24" fillId="0" borderId="205" xfId="0" applyNumberFormat="1" applyFont="1" applyFill="1" applyBorder="1" applyAlignment="1">
      <alignment horizontal="center" vertical="center" wrapText="1"/>
    </xf>
    <xf numFmtId="165" fontId="24" fillId="0" borderId="202" xfId="0" applyNumberFormat="1" applyFont="1" applyFill="1" applyBorder="1" applyAlignment="1">
      <alignment horizontal="center" vertical="center"/>
    </xf>
    <xf numFmtId="165" fontId="24" fillId="0" borderId="204" xfId="0" applyNumberFormat="1" applyFont="1" applyFill="1" applyBorder="1" applyAlignment="1">
      <alignment horizontal="center" vertical="center"/>
    </xf>
    <xf numFmtId="3" fontId="24" fillId="0" borderId="179" xfId="0" applyNumberFormat="1" applyFont="1" applyFill="1" applyBorder="1" applyAlignment="1">
      <alignment horizontal="center" vertical="center" wrapText="1"/>
    </xf>
    <xf numFmtId="165" fontId="24" fillId="0" borderId="20" xfId="0" applyNumberFormat="1" applyFont="1" applyFill="1" applyBorder="1" applyAlignment="1">
      <alignment horizontal="center" vertical="center"/>
    </xf>
    <xf numFmtId="165" fontId="24" fillId="0" borderId="150" xfId="0" applyNumberFormat="1" applyFont="1" applyFill="1" applyBorder="1" applyAlignment="1">
      <alignment horizontal="center" vertical="center"/>
    </xf>
    <xf numFmtId="3" fontId="24" fillId="0" borderId="65" xfId="0" applyNumberFormat="1" applyFont="1" applyFill="1" applyBorder="1" applyAlignment="1">
      <alignment horizontal="center" vertical="center" wrapText="1"/>
    </xf>
    <xf numFmtId="165" fontId="24" fillId="0" borderId="77" xfId="0" applyNumberFormat="1" applyFont="1" applyFill="1" applyBorder="1" applyAlignment="1">
      <alignment horizontal="center" vertical="center"/>
    </xf>
    <xf numFmtId="3" fontId="19" fillId="6" borderId="124" xfId="0" applyNumberFormat="1" applyFont="1" applyFill="1" applyBorder="1" applyAlignment="1">
      <alignment horizontal="center" vertical="center" wrapText="1"/>
    </xf>
    <xf numFmtId="3" fontId="19" fillId="6" borderId="131" xfId="0" applyNumberFormat="1" applyFont="1" applyFill="1" applyBorder="1" applyAlignment="1">
      <alignment horizontal="center" vertical="center" wrapText="1"/>
    </xf>
    <xf numFmtId="0" fontId="14" fillId="5" borderId="127" xfId="0" applyFont="1" applyFill="1" applyBorder="1" applyAlignment="1">
      <alignment horizontal="center" vertical="center" wrapText="1"/>
    </xf>
    <xf numFmtId="0" fontId="14" fillId="5" borderId="128" xfId="0" applyFont="1" applyFill="1" applyBorder="1" applyAlignment="1">
      <alignment horizontal="center" vertical="center" wrapText="1"/>
    </xf>
    <xf numFmtId="3" fontId="19" fillId="6" borderId="129" xfId="0" applyNumberFormat="1" applyFont="1" applyFill="1" applyBorder="1" applyAlignment="1">
      <alignment horizontal="center" vertical="center" wrapText="1"/>
    </xf>
    <xf numFmtId="3" fontId="19" fillId="6" borderId="130" xfId="0" applyNumberFormat="1" applyFont="1" applyFill="1" applyBorder="1" applyAlignment="1">
      <alignment horizontal="center" vertical="center" wrapText="1"/>
    </xf>
    <xf numFmtId="165" fontId="24" fillId="2" borderId="103" xfId="0" applyNumberFormat="1" applyFont="1" applyFill="1" applyBorder="1" applyAlignment="1">
      <alignment horizontal="center" vertical="center"/>
    </xf>
    <xf numFmtId="0" fontId="0" fillId="2" borderId="103" xfId="0" applyFill="1" applyBorder="1" applyAlignment="1"/>
    <xf numFmtId="165" fontId="25" fillId="0" borderId="238" xfId="0" applyNumberFormat="1" applyFont="1" applyFill="1" applyBorder="1" applyAlignment="1">
      <alignment horizontal="center" vertical="center"/>
    </xf>
    <xf numFmtId="165" fontId="25" fillId="0" borderId="126" xfId="0" applyNumberFormat="1" applyFont="1" applyFill="1" applyBorder="1" applyAlignment="1">
      <alignment horizontal="center" vertical="center"/>
    </xf>
    <xf numFmtId="165" fontId="25" fillId="0" borderId="237" xfId="0" applyNumberFormat="1" applyFont="1" applyFill="1" applyBorder="1" applyAlignment="1">
      <alignment horizontal="center" vertical="center"/>
    </xf>
    <xf numFmtId="3" fontId="25" fillId="0" borderId="241" xfId="0" applyNumberFormat="1" applyFont="1" applyFill="1" applyBorder="1" applyAlignment="1">
      <alignment horizontal="center" vertical="center" wrapText="1"/>
    </xf>
    <xf numFmtId="3" fontId="25" fillId="0" borderId="240" xfId="0" applyNumberFormat="1" applyFont="1" applyFill="1" applyBorder="1" applyAlignment="1">
      <alignment horizontal="center" vertical="center" wrapText="1"/>
    </xf>
    <xf numFmtId="165" fontId="25" fillId="0" borderId="239" xfId="0" applyNumberFormat="1" applyFont="1" applyFill="1" applyBorder="1" applyAlignment="1">
      <alignment horizontal="center" vertical="center"/>
    </xf>
    <xf numFmtId="165" fontId="25" fillId="0" borderId="210" xfId="0" applyNumberFormat="1" applyFont="1" applyFill="1" applyBorder="1" applyAlignment="1">
      <alignment horizontal="center" vertical="center"/>
    </xf>
    <xf numFmtId="3" fontId="19" fillId="2" borderId="28" xfId="0" applyNumberFormat="1" applyFont="1" applyFill="1" applyBorder="1" applyAlignment="1">
      <alignment horizontal="center" vertical="center" wrapText="1"/>
    </xf>
    <xf numFmtId="3" fontId="25" fillId="0" borderId="235" xfId="0" applyNumberFormat="1" applyFont="1" applyFill="1" applyBorder="1" applyAlignment="1">
      <alignment horizontal="center" vertical="center" wrapText="1"/>
    </xf>
    <xf numFmtId="3" fontId="24" fillId="0" borderId="235" xfId="0" applyNumberFormat="1" applyFont="1" applyFill="1" applyBorder="1" applyAlignment="1">
      <alignment horizontal="center" vertical="center" wrapText="1"/>
    </xf>
    <xf numFmtId="3" fontId="25" fillId="0" borderId="236" xfId="0" applyNumberFormat="1" applyFont="1" applyFill="1" applyBorder="1" applyAlignment="1">
      <alignment horizontal="center" vertical="center" wrapText="1"/>
    </xf>
    <xf numFmtId="3" fontId="25" fillId="0" borderId="178" xfId="0" applyNumberFormat="1" applyFont="1" applyFill="1" applyBorder="1" applyAlignment="1">
      <alignment horizontal="center" vertical="center" wrapText="1"/>
    </xf>
    <xf numFmtId="3" fontId="25" fillId="0" borderId="231" xfId="0" applyNumberFormat="1" applyFont="1" applyFill="1" applyBorder="1" applyAlignment="1">
      <alignment horizontal="center" vertical="center" wrapText="1"/>
    </xf>
    <xf numFmtId="3" fontId="25" fillId="0" borderId="153" xfId="0" applyNumberFormat="1" applyFont="1" applyFill="1" applyBorder="1" applyAlignment="1">
      <alignment horizontal="center" vertical="center" wrapText="1"/>
    </xf>
    <xf numFmtId="165" fontId="25" fillId="0" borderId="162" xfId="0" applyNumberFormat="1" applyFont="1" applyFill="1" applyBorder="1" applyAlignment="1">
      <alignment horizontal="center" vertical="center"/>
    </xf>
    <xf numFmtId="0" fontId="22" fillId="0" borderId="97" xfId="0" applyFont="1" applyBorder="1" applyAlignment="1">
      <alignment wrapText="1"/>
    </xf>
    <xf numFmtId="0" fontId="14" fillId="5" borderId="119" xfId="0" applyFont="1" applyFill="1" applyBorder="1" applyAlignment="1">
      <alignment horizontal="center" vertical="center" wrapText="1"/>
    </xf>
    <xf numFmtId="0" fontId="14" fillId="5" borderId="120" xfId="0" applyFont="1" applyFill="1" applyBorder="1" applyAlignment="1">
      <alignment horizontal="center" vertical="center" wrapText="1"/>
    </xf>
    <xf numFmtId="3" fontId="19" fillId="6" borderId="172" xfId="0" applyNumberFormat="1" applyFont="1" applyFill="1" applyBorder="1" applyAlignment="1">
      <alignment horizontal="center" vertical="center" wrapText="1"/>
    </xf>
    <xf numFmtId="0" fontId="14" fillId="5" borderId="232" xfId="0" applyFont="1" applyFill="1" applyBorder="1" applyAlignment="1">
      <alignment horizontal="center" vertical="center" wrapText="1"/>
    </xf>
    <xf numFmtId="0" fontId="22" fillId="0" borderId="233" xfId="0" applyFont="1" applyBorder="1" applyAlignment="1">
      <alignment wrapText="1"/>
    </xf>
    <xf numFmtId="3" fontId="19" fillId="6" borderId="22" xfId="0" applyNumberFormat="1" applyFont="1" applyFill="1" applyBorder="1" applyAlignment="1">
      <alignment horizontal="center" vertical="center" wrapText="1"/>
    </xf>
    <xf numFmtId="165" fontId="24" fillId="0" borderId="73" xfId="0" applyNumberFormat="1" applyFont="1" applyFill="1" applyBorder="1" applyAlignment="1">
      <alignment horizontal="center" vertical="center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79" xfId="0" applyNumberFormat="1" applyFont="1" applyFill="1" applyBorder="1" applyAlignment="1">
      <alignment horizontal="center" vertical="center" wrapText="1"/>
    </xf>
    <xf numFmtId="165" fontId="24" fillId="0" borderId="80" xfId="0" applyNumberFormat="1" applyFont="1" applyFill="1" applyBorder="1" applyAlignment="1">
      <alignment horizontal="center" vertical="center"/>
    </xf>
    <xf numFmtId="3" fontId="25" fillId="0" borderId="244" xfId="0" applyNumberFormat="1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/>
    </xf>
    <xf numFmtId="3" fontId="25" fillId="0" borderId="104" xfId="0" applyNumberFormat="1" applyFont="1" applyFill="1" applyBorder="1" applyAlignment="1">
      <alignment horizontal="center" vertical="center" wrapText="1"/>
    </xf>
    <xf numFmtId="3" fontId="24" fillId="0" borderId="159" xfId="0" applyNumberFormat="1" applyFont="1" applyFill="1" applyBorder="1" applyAlignment="1">
      <alignment horizontal="center" vertical="center" wrapText="1"/>
    </xf>
    <xf numFmtId="3" fontId="24" fillId="0" borderId="140" xfId="0" applyNumberFormat="1" applyFont="1" applyFill="1" applyBorder="1" applyAlignment="1">
      <alignment horizontal="center" vertical="center" wrapText="1"/>
    </xf>
    <xf numFmtId="3" fontId="25" fillId="0" borderId="227" xfId="0" applyNumberFormat="1" applyFont="1" applyFill="1" applyBorder="1" applyAlignment="1">
      <alignment horizontal="center" vertical="center" wrapText="1"/>
    </xf>
    <xf numFmtId="165" fontId="25" fillId="0" borderId="195" xfId="0" applyNumberFormat="1" applyFont="1" applyFill="1" applyBorder="1" applyAlignment="1">
      <alignment horizontal="center" vertical="center"/>
    </xf>
    <xf numFmtId="3" fontId="25" fillId="0" borderId="142" xfId="0" applyNumberFormat="1" applyFont="1" applyFill="1" applyBorder="1" applyAlignment="1">
      <alignment horizontal="center" vertical="center" wrapText="1"/>
    </xf>
    <xf numFmtId="3" fontId="25" fillId="0" borderId="141" xfId="0" applyNumberFormat="1" applyFont="1" applyFill="1" applyBorder="1" applyAlignment="1">
      <alignment horizontal="center" vertical="center" wrapText="1"/>
    </xf>
    <xf numFmtId="3" fontId="24" fillId="0" borderId="43" xfId="0" applyNumberFormat="1" applyFont="1" applyFill="1" applyBorder="1" applyAlignment="1">
      <alignment horizontal="center" vertical="center" wrapText="1"/>
    </xf>
    <xf numFmtId="3" fontId="25" fillId="0" borderId="234" xfId="0" applyNumberFormat="1" applyFont="1" applyFill="1" applyBorder="1" applyAlignment="1">
      <alignment horizontal="center" vertical="center" wrapText="1"/>
    </xf>
    <xf numFmtId="0" fontId="22" fillId="0" borderId="116" xfId="0" applyFont="1" applyBorder="1" applyAlignment="1">
      <alignment wrapText="1"/>
    </xf>
    <xf numFmtId="165" fontId="24" fillId="0" borderId="8" xfId="0" applyNumberFormat="1" applyFont="1" applyFill="1" applyBorder="1" applyAlignment="1">
      <alignment horizontal="center" vertical="center" wrapText="1"/>
    </xf>
    <xf numFmtId="165" fontId="24" fillId="0" borderId="79" xfId="0" applyNumberFormat="1" applyFont="1" applyFill="1" applyBorder="1" applyAlignment="1">
      <alignment horizontal="center" vertical="center" wrapText="1"/>
    </xf>
    <xf numFmtId="3" fontId="19" fillId="6" borderId="249" xfId="0" applyNumberFormat="1" applyFont="1" applyFill="1" applyBorder="1" applyAlignment="1">
      <alignment horizontal="center" vertical="center" wrapText="1"/>
    </xf>
    <xf numFmtId="3" fontId="19" fillId="6" borderId="250" xfId="0" applyNumberFormat="1" applyFont="1" applyFill="1" applyBorder="1" applyAlignment="1">
      <alignment horizontal="center" vertical="center" wrapText="1"/>
    </xf>
    <xf numFmtId="3" fontId="19" fillId="6" borderId="161" xfId="0" applyNumberFormat="1" applyFont="1" applyFill="1" applyBorder="1" applyAlignment="1">
      <alignment horizontal="center" vertical="center" wrapText="1"/>
    </xf>
    <xf numFmtId="3" fontId="19" fillId="6" borderId="160" xfId="0" applyNumberFormat="1" applyFont="1" applyFill="1" applyBorder="1" applyAlignment="1">
      <alignment horizontal="center" vertical="center" wrapText="1"/>
    </xf>
    <xf numFmtId="3" fontId="19" fillId="2" borderId="124" xfId="0" applyNumberFormat="1" applyFont="1" applyFill="1" applyBorder="1" applyAlignment="1">
      <alignment horizontal="center" vertical="center" wrapText="1"/>
    </xf>
    <xf numFmtId="3" fontId="19" fillId="2" borderId="131" xfId="0" applyNumberFormat="1" applyFont="1" applyFill="1" applyBorder="1" applyAlignment="1">
      <alignment horizontal="center" vertical="center" wrapText="1"/>
    </xf>
    <xf numFmtId="3" fontId="19" fillId="0" borderId="124" xfId="0" applyNumberFormat="1" applyFont="1" applyFill="1" applyBorder="1" applyAlignment="1">
      <alignment horizontal="center" vertical="center" wrapText="1"/>
    </xf>
    <xf numFmtId="3" fontId="19" fillId="0" borderId="131" xfId="0" applyNumberFormat="1" applyFont="1" applyFill="1" applyBorder="1" applyAlignment="1">
      <alignment horizontal="center" vertical="center" wrapText="1"/>
    </xf>
    <xf numFmtId="0" fontId="14" fillId="5" borderId="24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/>
    </xf>
    <xf numFmtId="0" fontId="14" fillId="5" borderId="167" xfId="0" applyFont="1" applyFill="1" applyBorder="1" applyAlignment="1">
      <alignment horizontal="center" vertical="center"/>
    </xf>
    <xf numFmtId="0" fontId="14" fillId="5" borderId="168" xfId="0" applyFont="1" applyFill="1" applyBorder="1" applyAlignment="1">
      <alignment horizontal="center" vertical="center"/>
    </xf>
  </cellXfs>
  <cellStyles count="97">
    <cellStyle name="Excel Built-in Normal" xfId="15"/>
    <cellStyle name="Normal" xfId="16"/>
    <cellStyle name="Normal 10" xfId="17"/>
    <cellStyle name="Normal 11" xfId="18"/>
    <cellStyle name="Normal 12" xfId="19"/>
    <cellStyle name="Normal 13" xfId="20"/>
    <cellStyle name="Normal 14" xfId="21"/>
    <cellStyle name="Normal 15" xfId="22"/>
    <cellStyle name="Normal 16" xfId="23"/>
    <cellStyle name="Normal 2" xfId="24"/>
    <cellStyle name="Normal 2 2" xfId="25"/>
    <cellStyle name="Normal 2 3" xfId="26"/>
    <cellStyle name="Normal 2 4" xfId="27"/>
    <cellStyle name="Normal 3" xfId="28"/>
    <cellStyle name="Normal 4" xfId="29"/>
    <cellStyle name="Normal 5" xfId="30"/>
    <cellStyle name="Normal 6" xfId="31"/>
    <cellStyle name="Normal 6 2" xfId="32"/>
    <cellStyle name="Normal 7" xfId="33"/>
    <cellStyle name="Normal 8" xfId="34"/>
    <cellStyle name="Normal 9" xfId="35"/>
    <cellStyle name="Normal_Afisha_продажи 2010" xfId="36"/>
    <cellStyle name="Гиперссылка" xfId="2" builtinId="8"/>
    <cellStyle name="Гиперссылка 2" xfId="14"/>
    <cellStyle name="Гиперссылка 2 2" xfId="96"/>
    <cellStyle name="Гиперссылка 2 3" xfId="37"/>
    <cellStyle name="Гиперссылка 3" xfId="38"/>
    <cellStyle name="Гиперссылка 4" xfId="93"/>
    <cellStyle name="Денежный 2" xfId="40"/>
    <cellStyle name="Денежный 2 2" xfId="41"/>
    <cellStyle name="Денежный 3" xfId="42"/>
    <cellStyle name="Денежный 4" xfId="43"/>
    <cellStyle name="Денежный 4 2" xfId="44"/>
    <cellStyle name="Денежный 5" xfId="39"/>
    <cellStyle name="Обычный" xfId="0" builtinId="0"/>
    <cellStyle name="Обычный 10" xfId="45"/>
    <cellStyle name="Обычный 2" xfId="3"/>
    <cellStyle name="Обычный 2 2" xfId="4"/>
    <cellStyle name="Обычный 2 2 4" xfId="1"/>
    <cellStyle name="Обычный 2 3" xfId="5"/>
    <cellStyle name="Обычный 2 3 2" xfId="6"/>
    <cellStyle name="Обычный 2 4" xfId="47"/>
    <cellStyle name="Обычный 2 5" xfId="7"/>
    <cellStyle name="Обычный 2 6" xfId="48"/>
    <cellStyle name="Обычный 2 6 2" xfId="49"/>
    <cellStyle name="Обычный 2 7" xfId="50"/>
    <cellStyle name="Обычный 2 8" xfId="51"/>
    <cellStyle name="Обычный 2 9" xfId="46"/>
    <cellStyle name="Обычный 3" xfId="8"/>
    <cellStyle name="Обычный 3 2" xfId="53"/>
    <cellStyle name="Обычный 3 2 2" xfId="54"/>
    <cellStyle name="Обычный 3 3" xfId="55"/>
    <cellStyle name="Обычный 3 4" xfId="56"/>
    <cellStyle name="Обычный 3 5" xfId="57"/>
    <cellStyle name="Обычный 3 6" xfId="58"/>
    <cellStyle name="Обычный 3 7" xfId="94"/>
    <cellStyle name="Обычный 3 8" xfId="52"/>
    <cellStyle name="Обычный 4" xfId="9"/>
    <cellStyle name="Обычный 4 2" xfId="10"/>
    <cellStyle name="Обычный 4 3" xfId="60"/>
    <cellStyle name="Обычный 4 4" xfId="61"/>
    <cellStyle name="Обычный 4 5" xfId="62"/>
    <cellStyle name="Обычный 4 6" xfId="63"/>
    <cellStyle name="Обычный 4 6 2" xfId="64"/>
    <cellStyle name="Обычный 4 6 3" xfId="65"/>
    <cellStyle name="Обычный 4 6 4" xfId="66"/>
    <cellStyle name="Обычный 4 7" xfId="67"/>
    <cellStyle name="Обычный 4 8" xfId="68"/>
    <cellStyle name="Обычный 4 9" xfId="59"/>
    <cellStyle name="Обычный 5" xfId="11"/>
    <cellStyle name="Обычный 5 2" xfId="12"/>
    <cellStyle name="Обычный 5 2 2" xfId="70"/>
    <cellStyle name="Обычный 5 2 3" xfId="95"/>
    <cellStyle name="Обычный 5 2 4" xfId="69"/>
    <cellStyle name="Обычный 5 3" xfId="71"/>
    <cellStyle name="Процентный" xfId="13" builtinId="5"/>
    <cellStyle name="Процентный 2" xfId="73"/>
    <cellStyle name="Процентный 2 2" xfId="74"/>
    <cellStyle name="Процентный 2 2 2" xfId="75"/>
    <cellStyle name="Процентный 2 3" xfId="76"/>
    <cellStyle name="Процентный 3" xfId="77"/>
    <cellStyle name="Процентный 4" xfId="78"/>
    <cellStyle name="Процентный 5" xfId="72"/>
    <cellStyle name="Процентный 7" xfId="79"/>
    <cellStyle name="Процентный 7 2" xfId="80"/>
    <cellStyle name="Стиль 1" xfId="81"/>
    <cellStyle name="Финансовый 16" xfId="82"/>
    <cellStyle name="Финансовый 16 2" xfId="83"/>
    <cellStyle name="Финансовый 2" xfId="84"/>
    <cellStyle name="Финансовый 2 2" xfId="85"/>
    <cellStyle name="Финансовый 3" xfId="86"/>
    <cellStyle name="Финансовый 3 2" xfId="87"/>
    <cellStyle name="Финансовый 3 3" xfId="88"/>
    <cellStyle name="Финансовый 6 2 2" xfId="89"/>
    <cellStyle name="Финансовый 6 2 2 2" xfId="90"/>
    <cellStyle name="Финансовый 6 2 2 2 2" xfId="91"/>
    <cellStyle name="Финансовый 6 2 2 3" xfId="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Parents.ru!A1"/><Relationship Id="rId18" Type="http://schemas.openxmlformats.org/officeDocument/2006/relationships/image" Target="../media/image9.png"/><Relationship Id="rId3" Type="http://schemas.openxmlformats.org/officeDocument/2006/relationships/hyperlink" Target="#ELLE.RU!A1"/><Relationship Id="rId21" Type="http://schemas.openxmlformats.org/officeDocument/2006/relationships/image" Target="../media/image11.png"/><Relationship Id="rId7" Type="http://schemas.openxmlformats.org/officeDocument/2006/relationships/hyperlink" Target="http://www.marieclaire.ru/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://www.hearst-shkulev-media.ru/" TargetMode="External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hyperlink" Target="#Elledecoration!A1"/><Relationship Id="rId1" Type="http://schemas.openxmlformats.org/officeDocument/2006/relationships/hyperlink" Target="#'&#1055;&#1072;&#1082;&#1077;&#1090;&#1099;_Women''s network'!A1"/><Relationship Id="rId6" Type="http://schemas.openxmlformats.org/officeDocument/2006/relationships/image" Target="../media/image3.jpeg"/><Relationship Id="rId11" Type="http://schemas.openxmlformats.org/officeDocument/2006/relationships/hyperlink" Target="http://www.wday.ru/" TargetMode="External"/><Relationship Id="rId5" Type="http://schemas.openxmlformats.org/officeDocument/2006/relationships/hyperlink" Target="#Woman.ru!A1"/><Relationship Id="rId15" Type="http://schemas.openxmlformats.org/officeDocument/2006/relationships/hyperlink" Target="#Ellegirl.ru!A1"/><Relationship Id="rId10" Type="http://schemas.openxmlformats.org/officeDocument/2006/relationships/image" Target="../media/image5.jpeg"/><Relationship Id="rId19" Type="http://schemas.openxmlformats.org/officeDocument/2006/relationships/image" Target="../media/image10.jpeg"/><Relationship Id="rId4" Type="http://schemas.openxmlformats.org/officeDocument/2006/relationships/image" Target="../media/image2.png"/><Relationship Id="rId9" Type="http://schemas.openxmlformats.org/officeDocument/2006/relationships/hyperlink" Target="http://www.psychologies.ru/" TargetMode="External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://www.parents.ru/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hearst-shkulev-media.ru/projects/wn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http://www.woman.ru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marieclaire.ru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http://www.psychologies.ru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http://www.wday.ru/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http://www.ellegirl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</xdr:colOff>
      <xdr:row>2</xdr:row>
      <xdr:rowOff>114300</xdr:rowOff>
    </xdr:from>
    <xdr:ext cx="2581275" cy="609600"/>
    <xdr:pic>
      <xdr:nvPicPr>
        <xdr:cNvPr id="2" name="Рисунок 1" descr="http://mediaguide.ru/p/shkulev_101115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95300"/>
          <a:ext cx="2581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638175</xdr:colOff>
      <xdr:row>1</xdr:row>
      <xdr:rowOff>95250</xdr:rowOff>
    </xdr:from>
    <xdr:ext cx="1485900" cy="609600"/>
    <xdr:pic>
      <xdr:nvPicPr>
        <xdr:cNvPr id="3" name="Picture 8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85750"/>
          <a:ext cx="1485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</xdr:colOff>
      <xdr:row>3</xdr:row>
      <xdr:rowOff>142875</xdr:rowOff>
    </xdr:from>
    <xdr:ext cx="2600325" cy="581025"/>
    <xdr:pic>
      <xdr:nvPicPr>
        <xdr:cNvPr id="4" name="Рисунок 3" descr="http://ds-tech.ru/files/userfiles/woman_logo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14375"/>
          <a:ext cx="2600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200025</xdr:colOff>
      <xdr:row>2</xdr:row>
      <xdr:rowOff>171450</xdr:rowOff>
    </xdr:from>
    <xdr:ext cx="2343150" cy="447675"/>
    <xdr:pic>
      <xdr:nvPicPr>
        <xdr:cNvPr id="5" name="Picture 1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52450"/>
          <a:ext cx="2343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1</xdr:row>
      <xdr:rowOff>161925</xdr:rowOff>
    </xdr:from>
    <xdr:ext cx="2390775" cy="447675"/>
    <xdr:pic>
      <xdr:nvPicPr>
        <xdr:cNvPr id="6" name="Picture 4" descr="PSY_logo_new_bordo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352425"/>
          <a:ext cx="2390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161925</xdr:colOff>
      <xdr:row>1</xdr:row>
      <xdr:rowOff>104775</xdr:rowOff>
    </xdr:from>
    <xdr:ext cx="2343150" cy="533400"/>
    <xdr:pic>
      <xdr:nvPicPr>
        <xdr:cNvPr id="7" name="Рисунок 7" descr="http://www.missis-ekb.ru/File/WDay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295275"/>
          <a:ext cx="2343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200025</xdr:colOff>
      <xdr:row>2</xdr:row>
      <xdr:rowOff>209550</xdr:rowOff>
    </xdr:from>
    <xdr:ext cx="2019300" cy="400050"/>
    <xdr:pic>
      <xdr:nvPicPr>
        <xdr:cNvPr id="8" name="Picture 9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71500"/>
          <a:ext cx="2019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723900</xdr:colOff>
      <xdr:row>3</xdr:row>
      <xdr:rowOff>47625</xdr:rowOff>
    </xdr:from>
    <xdr:ext cx="942975" cy="828675"/>
    <xdr:pic>
      <xdr:nvPicPr>
        <xdr:cNvPr id="9" name="Рисунок 10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19125"/>
          <a:ext cx="942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2009775</xdr:colOff>
      <xdr:row>11</xdr:row>
      <xdr:rowOff>152400</xdr:rowOff>
    </xdr:from>
    <xdr:ext cx="4229100" cy="361950"/>
    <xdr:pic>
      <xdr:nvPicPr>
        <xdr:cNvPr id="10" name="Рисунок 12" descr="http://planetasmi.ru/images/phocagallery/daryakhramova-titulnye-i-12d4/digital.png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57400"/>
          <a:ext cx="422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533400</xdr:colOff>
      <xdr:row>3</xdr:row>
      <xdr:rowOff>19050</xdr:rowOff>
    </xdr:from>
    <xdr:ext cx="1657350" cy="866775"/>
    <xdr:pic>
      <xdr:nvPicPr>
        <xdr:cNvPr id="11" name="Рисунок 1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590550"/>
          <a:ext cx="1657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838200</xdr:colOff>
      <xdr:row>4</xdr:row>
      <xdr:rowOff>28575</xdr:rowOff>
    </xdr:from>
    <xdr:to>
      <xdr:col>5</xdr:col>
      <xdr:colOff>2095500</xdr:colOff>
      <xdr:row>4</xdr:row>
      <xdr:rowOff>409575</xdr:rowOff>
    </xdr:to>
    <xdr:pic>
      <xdr:nvPicPr>
        <xdr:cNvPr id="14" name="Рисунок 13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972175" y="3333750"/>
          <a:ext cx="1257300" cy="381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406854</xdr:colOff>
      <xdr:row>3</xdr:row>
      <xdr:rowOff>47625</xdr:rowOff>
    </xdr:to>
    <xdr:pic>
      <xdr:nvPicPr>
        <xdr:cNvPr id="2" name="Picture 9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7625"/>
          <a:ext cx="2009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122960</xdr:colOff>
      <xdr:row>0</xdr:row>
      <xdr:rowOff>42428</xdr:rowOff>
    </xdr:from>
    <xdr:to>
      <xdr:col>1</xdr:col>
      <xdr:colOff>1345606</xdr:colOff>
      <xdr:row>3</xdr:row>
      <xdr:rowOff>114299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885" y="42428"/>
          <a:ext cx="1222646" cy="471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381001</xdr:colOff>
      <xdr:row>0</xdr:row>
      <xdr:rowOff>0</xdr:rowOff>
    </xdr:from>
    <xdr:to>
      <xdr:col>5</xdr:col>
      <xdr:colOff>323851</xdr:colOff>
      <xdr:row>2</xdr:row>
      <xdr:rowOff>142874</xdr:rowOff>
    </xdr:to>
    <xdr:pic>
      <xdr:nvPicPr>
        <xdr:cNvPr id="2" name="Рисунок 2" descr="http://mediaguide.ru/p/shkulev_101115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1" y="0"/>
          <a:ext cx="2114550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2</xdr:row>
      <xdr:rowOff>0</xdr:rowOff>
    </xdr:from>
    <xdr:to>
      <xdr:col>1</xdr:col>
      <xdr:colOff>1493835</xdr:colOff>
      <xdr:row>4</xdr:row>
      <xdr:rowOff>25399</xdr:rowOff>
    </xdr:to>
    <xdr:pic>
      <xdr:nvPicPr>
        <xdr:cNvPr id="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39700"/>
          <a:ext cx="1427159" cy="546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144463</xdr:colOff>
      <xdr:row>0</xdr:row>
      <xdr:rowOff>108269</xdr:rowOff>
    </xdr:from>
    <xdr:to>
      <xdr:col>2</xdr:col>
      <xdr:colOff>735013</xdr:colOff>
      <xdr:row>3</xdr:row>
      <xdr:rowOff>185738</xdr:rowOff>
    </xdr:to>
    <xdr:pic>
      <xdr:nvPicPr>
        <xdr:cNvPr id="2" name="Рисунок 1" descr="http://ds-tech.ru/files/userfiles/woman_logo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63" y="108269"/>
          <a:ext cx="2543175" cy="56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38100</xdr:rowOff>
    </xdr:from>
    <xdr:to>
      <xdr:col>2</xdr:col>
      <xdr:colOff>409575</xdr:colOff>
      <xdr:row>3</xdr:row>
      <xdr:rowOff>82738</xdr:rowOff>
    </xdr:to>
    <xdr:pic>
      <xdr:nvPicPr>
        <xdr:cNvPr id="2" name="Picture 1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1450"/>
          <a:ext cx="2085975" cy="40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104775</xdr:rowOff>
    </xdr:from>
    <xdr:to>
      <xdr:col>2</xdr:col>
      <xdr:colOff>1057275</xdr:colOff>
      <xdr:row>3</xdr:row>
      <xdr:rowOff>114300</xdr:rowOff>
    </xdr:to>
    <xdr:pic>
      <xdr:nvPicPr>
        <xdr:cNvPr id="2" name="Picture 4" descr="PSY_logo_new_bord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4775"/>
          <a:ext cx="2619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3</xdr:col>
      <xdr:colOff>165100</xdr:colOff>
      <xdr:row>3</xdr:row>
      <xdr:rowOff>85725</xdr:rowOff>
    </xdr:to>
    <xdr:pic>
      <xdr:nvPicPr>
        <xdr:cNvPr id="2" name="Рисунок 7" descr="http://www.missis-ekb.ru/File/WDay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5"/>
          <a:ext cx="3286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1114425</xdr:colOff>
      <xdr:row>0</xdr:row>
      <xdr:rowOff>28575</xdr:rowOff>
    </xdr:from>
    <xdr:to>
      <xdr:col>2</xdr:col>
      <xdr:colOff>504825</xdr:colOff>
      <xdr:row>3</xdr:row>
      <xdr:rowOff>66675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8575"/>
          <a:ext cx="1133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2</xdr:col>
      <xdr:colOff>57150</xdr:colOff>
      <xdr:row>4</xdr:row>
      <xdr:rowOff>361950</xdr:rowOff>
    </xdr:to>
    <xdr:pic>
      <xdr:nvPicPr>
        <xdr:cNvPr id="2" name="Рисунок 3" descr="http://ufcreators.com/news_data/images/201409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hyperlink" Target="https://prnt.sc/t63k1a" TargetMode="External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lle.ru/special/nina-ricci-nina-rouge-shoot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www.rendez-vous.elle.ru/" TargetMode="External"/><Relationship Id="rId1" Type="http://schemas.openxmlformats.org/officeDocument/2006/relationships/hyperlink" Target="https://www.elle.ru/moda/trendy/s-treh-not-kak-popast-v-glavnye-trendy-vesny-s-kollekciei-fabiana-filippi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k.com/@marieclairerussia-kak-sostavit-plyazhnyi-garderob-4-soveta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rnt.sc/t63k1a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prnt.sc/t63k1a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hyperlink" Target="https://prnt.sc/t63k1a" TargetMode="External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5"/>
  <sheetViews>
    <sheetView showGridLines="0" showRowColHeaders="0" workbookViewId="0">
      <selection activeCell="E7" sqref="E7:G7"/>
    </sheetView>
  </sheetViews>
  <sheetFormatPr defaultRowHeight="14.5" x14ac:dyDescent="0.35"/>
  <cols>
    <col min="5" max="5" width="40.453125" customWidth="1"/>
    <col min="6" max="6" width="40.1796875" customWidth="1"/>
    <col min="7" max="7" width="36.81640625" customWidth="1"/>
  </cols>
  <sheetData>
    <row r="1" spans="1:29" ht="62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59.25" customHeight="1" thickTop="1" x14ac:dyDescent="0.25">
      <c r="A2" s="1"/>
      <c r="B2" s="1"/>
      <c r="C2" s="1"/>
      <c r="D2" s="1"/>
      <c r="E2" s="7"/>
      <c r="F2" s="6"/>
      <c r="G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66.75" customHeight="1" x14ac:dyDescent="0.25">
      <c r="A3" s="1"/>
      <c r="B3" s="1"/>
      <c r="C3" s="1"/>
      <c r="D3" s="1"/>
      <c r="E3" s="4"/>
      <c r="F3" s="3"/>
      <c r="G3" s="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9" ht="72" customHeight="1" x14ac:dyDescent="0.35">
      <c r="A4" s="1"/>
      <c r="B4" s="1"/>
      <c r="C4" s="1"/>
      <c r="D4" s="1"/>
      <c r="E4" s="4"/>
      <c r="F4" s="3"/>
      <c r="G4" s="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34.5" customHeight="1" x14ac:dyDescent="0.35">
      <c r="A5" s="1"/>
      <c r="B5" s="1"/>
      <c r="C5" s="1"/>
      <c r="D5" s="1"/>
      <c r="E5" s="402"/>
      <c r="F5" s="403"/>
      <c r="G5" s="40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36.75" customHeight="1" x14ac:dyDescent="0.35">
      <c r="A6" s="1"/>
      <c r="B6" s="1"/>
      <c r="C6" s="1"/>
      <c r="D6" s="1"/>
      <c r="E6" s="785" t="s">
        <v>1</v>
      </c>
      <c r="F6" s="786"/>
      <c r="G6" s="78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6" thickBot="1" x14ac:dyDescent="0.4">
      <c r="A7" s="1"/>
      <c r="B7" s="1"/>
      <c r="C7" s="1"/>
      <c r="D7" s="1"/>
      <c r="E7" s="788" t="s">
        <v>0</v>
      </c>
      <c r="F7" s="789"/>
      <c r="G7" s="79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5" thickTop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9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9" x14ac:dyDescent="0.35">
      <c r="A10" s="1"/>
      <c r="B10" s="1"/>
      <c r="C10" s="1"/>
      <c r="D10" s="1"/>
      <c r="E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x14ac:dyDescent="0.35">
      <c r="A13" s="1"/>
      <c r="B13" s="1"/>
      <c r="C13" s="1"/>
      <c r="D13" s="1"/>
      <c r="E13" s="1"/>
      <c r="F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9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9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x14ac:dyDescent="0.35">
      <c r="E415" s="1"/>
      <c r="F415" s="1"/>
      <c r="G415" s="1"/>
    </row>
  </sheetData>
  <mergeCells count="2">
    <mergeCell ref="E6:G6"/>
    <mergeCell ref="E7:G7"/>
  </mergeCells>
  <hyperlinks>
    <hyperlink ref="E6:G6" location="ТТ!A1" display="ТЕХНИЧЕСКИЕ ТРЕБОВАНИЯ К БАННЕРАМ"/>
    <hyperlink ref="E7:G7" location="СПЕЦПРОЕКТЫ!A1" display="ПАКЕТЫ АНОНСИРОВАНИЯ СПЕЦПРОЕКТОВ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65"/>
  <sheetViews>
    <sheetView zoomScaleNormal="100" workbookViewId="0">
      <selection activeCell="B15" sqref="B15"/>
    </sheetView>
  </sheetViews>
  <sheetFormatPr defaultColWidth="19.453125" defaultRowHeight="10.9" customHeight="1" x14ac:dyDescent="0.2"/>
  <cols>
    <col min="1" max="1" width="2.54296875" style="155" customWidth="1"/>
    <col min="2" max="2" width="25.81640625" style="155" customWidth="1"/>
    <col min="3" max="3" width="19.7265625" style="155" customWidth="1"/>
    <col min="4" max="4" width="15.453125" style="155" customWidth="1"/>
    <col min="5" max="5" width="15.08984375" style="155" customWidth="1"/>
    <col min="6" max="6" width="9.6328125" style="155" customWidth="1"/>
    <col min="7" max="7" width="10.6328125" style="155" customWidth="1"/>
    <col min="8" max="8" width="19.453125" style="155" customWidth="1"/>
    <col min="9" max="9" width="15.36328125" style="155" customWidth="1"/>
    <col min="10" max="10" width="19.453125" style="155" customWidth="1"/>
    <col min="11" max="19" width="19.453125" style="195" customWidth="1"/>
    <col min="20" max="16384" width="19.453125" style="155"/>
  </cols>
  <sheetData>
    <row r="1" spans="1:19" ht="10.9" customHeight="1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9" ht="10.9" customHeight="1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9" ht="9.75" x14ac:dyDescent="0.2">
      <c r="A3" s="105"/>
      <c r="B3" s="105"/>
      <c r="C3" s="105"/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9" ht="19.5" customHeight="1" x14ac:dyDescent="0.35">
      <c r="A4" s="105"/>
      <c r="B4" s="105"/>
      <c r="C4" s="1105" t="s">
        <v>341</v>
      </c>
      <c r="D4" s="1105"/>
      <c r="E4" s="1105"/>
      <c r="F4" s="1105"/>
      <c r="G4" s="1105"/>
      <c r="H4" s="105"/>
      <c r="I4" s="105"/>
      <c r="J4" s="105"/>
      <c r="K4" s="105"/>
      <c r="L4" s="105"/>
      <c r="M4" s="105"/>
      <c r="N4" s="105"/>
    </row>
    <row r="5" spans="1:19" ht="31.5" customHeight="1" thickBot="1" x14ac:dyDescent="0.25">
      <c r="A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</row>
    <row r="6" spans="1:19" ht="16.5" customHeight="1" thickBot="1" x14ac:dyDescent="0.25">
      <c r="A6" s="105"/>
      <c r="B6" s="924" t="s">
        <v>138</v>
      </c>
      <c r="C6" s="925"/>
      <c r="D6" s="925"/>
      <c r="E6" s="925"/>
      <c r="F6" s="925"/>
      <c r="G6" s="926"/>
      <c r="H6" s="105"/>
      <c r="I6" s="105"/>
      <c r="J6" s="105"/>
      <c r="K6" s="105"/>
      <c r="L6" s="105"/>
      <c r="M6" s="105"/>
      <c r="Q6" s="155"/>
      <c r="R6" s="155"/>
      <c r="S6" s="155"/>
    </row>
    <row r="7" spans="1:19" ht="9" x14ac:dyDescent="0.2">
      <c r="A7" s="105"/>
      <c r="B7" s="938" t="s">
        <v>11</v>
      </c>
      <c r="C7" s="940" t="s">
        <v>12</v>
      </c>
      <c r="D7" s="942" t="s">
        <v>31</v>
      </c>
      <c r="E7" s="944" t="s">
        <v>91</v>
      </c>
      <c r="F7" s="1056" t="s">
        <v>139</v>
      </c>
      <c r="G7" s="960"/>
      <c r="H7" s="105"/>
      <c r="I7" s="105"/>
      <c r="J7" s="105"/>
      <c r="K7" s="105"/>
      <c r="L7" s="105"/>
      <c r="M7" s="105"/>
      <c r="N7" s="155"/>
      <c r="O7" s="155"/>
      <c r="P7" s="155"/>
      <c r="Q7" s="155"/>
      <c r="R7" s="155"/>
      <c r="S7" s="155"/>
    </row>
    <row r="8" spans="1:19" ht="21.5" customHeight="1" thickBot="1" x14ac:dyDescent="0.4">
      <c r="A8" s="105"/>
      <c r="B8" s="1053"/>
      <c r="C8" s="1007"/>
      <c r="D8" s="1054"/>
      <c r="E8" s="1055"/>
      <c r="F8" s="216" t="s">
        <v>15</v>
      </c>
      <c r="G8" s="217" t="s">
        <v>16</v>
      </c>
      <c r="H8"/>
      <c r="I8" s="105"/>
      <c r="J8" s="105"/>
      <c r="K8" s="105"/>
      <c r="L8" s="105"/>
      <c r="M8" s="105"/>
      <c r="N8" s="155"/>
      <c r="O8" s="155"/>
      <c r="P8" s="155"/>
      <c r="Q8" s="155"/>
      <c r="R8" s="155"/>
      <c r="S8" s="155"/>
    </row>
    <row r="9" spans="1:19" ht="18" x14ac:dyDescent="0.2">
      <c r="A9" s="105"/>
      <c r="B9" s="218" t="s">
        <v>639</v>
      </c>
      <c r="C9" s="219" t="s">
        <v>167</v>
      </c>
      <c r="D9" s="220">
        <v>1500</v>
      </c>
      <c r="E9" s="221" t="s">
        <v>320</v>
      </c>
      <c r="F9" s="222">
        <f>G9*750</f>
        <v>975000</v>
      </c>
      <c r="G9" s="223">
        <v>1300</v>
      </c>
      <c r="H9" s="105"/>
      <c r="I9" s="105"/>
      <c r="J9" s="105"/>
      <c r="K9" s="105"/>
      <c r="L9" s="105"/>
      <c r="M9" s="105"/>
      <c r="N9" s="155"/>
      <c r="O9" s="155"/>
      <c r="P9" s="155"/>
      <c r="Q9" s="155"/>
      <c r="R9" s="155"/>
      <c r="S9" s="155"/>
    </row>
    <row r="10" spans="1:19" ht="18" x14ac:dyDescent="0.2">
      <c r="A10" s="105"/>
      <c r="B10" s="116" t="s">
        <v>640</v>
      </c>
      <c r="C10" s="117" t="s">
        <v>167</v>
      </c>
      <c r="D10" s="118">
        <v>1250</v>
      </c>
      <c r="E10" s="224" t="s">
        <v>320</v>
      </c>
      <c r="F10" s="120">
        <f>G10*750</f>
        <v>825000</v>
      </c>
      <c r="G10" s="119">
        <v>1100</v>
      </c>
      <c r="H10" s="105"/>
      <c r="I10" s="105"/>
      <c r="J10" s="105"/>
      <c r="K10" s="105"/>
      <c r="L10" s="105"/>
      <c r="M10" s="105"/>
      <c r="N10" s="155"/>
      <c r="O10" s="155"/>
      <c r="P10" s="155"/>
      <c r="Q10" s="155"/>
      <c r="R10" s="155"/>
      <c r="S10" s="155"/>
    </row>
    <row r="11" spans="1:19" ht="18" x14ac:dyDescent="0.2">
      <c r="A11" s="105"/>
      <c r="B11" s="116" t="s">
        <v>641</v>
      </c>
      <c r="C11" s="117" t="s">
        <v>167</v>
      </c>
      <c r="D11" s="118">
        <v>900</v>
      </c>
      <c r="E11" s="224" t="s">
        <v>320</v>
      </c>
      <c r="F11" s="120">
        <f t="shared" ref="F11:F18" si="0">G11*750</f>
        <v>600000</v>
      </c>
      <c r="G11" s="119">
        <v>800</v>
      </c>
      <c r="H11" s="105"/>
      <c r="I11" s="105"/>
      <c r="J11" s="105"/>
      <c r="K11" s="105"/>
      <c r="L11" s="105"/>
      <c r="M11" s="105"/>
      <c r="N11" s="155"/>
      <c r="O11" s="155"/>
      <c r="P11" s="155"/>
      <c r="Q11" s="155"/>
      <c r="R11" s="155"/>
      <c r="S11" s="155"/>
    </row>
    <row r="12" spans="1:19" ht="18" x14ac:dyDescent="0.2">
      <c r="A12" s="105"/>
      <c r="B12" s="116" t="s">
        <v>597</v>
      </c>
      <c r="C12" s="117" t="s">
        <v>167</v>
      </c>
      <c r="D12" s="118">
        <v>500</v>
      </c>
      <c r="E12" s="224" t="s">
        <v>320</v>
      </c>
      <c r="F12" s="120">
        <f t="shared" si="0"/>
        <v>300000</v>
      </c>
      <c r="G12" s="119">
        <v>400</v>
      </c>
      <c r="H12" s="105"/>
      <c r="I12" s="105"/>
      <c r="J12" s="105"/>
      <c r="K12" s="105"/>
      <c r="L12" s="105"/>
      <c r="M12" s="105"/>
      <c r="N12" s="155"/>
      <c r="O12" s="155"/>
      <c r="P12" s="155"/>
      <c r="Q12" s="155"/>
      <c r="R12" s="155"/>
      <c r="S12" s="155"/>
    </row>
    <row r="13" spans="1:19" ht="9" x14ac:dyDescent="0.2">
      <c r="A13" s="105"/>
      <c r="B13" s="116" t="s">
        <v>95</v>
      </c>
      <c r="C13" s="117" t="s">
        <v>96</v>
      </c>
      <c r="D13" s="118">
        <v>600</v>
      </c>
      <c r="E13" s="224" t="s">
        <v>320</v>
      </c>
      <c r="F13" s="120">
        <f t="shared" si="0"/>
        <v>375000</v>
      </c>
      <c r="G13" s="119">
        <v>500</v>
      </c>
      <c r="H13" s="105"/>
      <c r="I13" s="105"/>
      <c r="J13" s="105"/>
      <c r="K13" s="105"/>
      <c r="L13" s="105"/>
      <c r="M13" s="105"/>
      <c r="N13" s="155"/>
      <c r="O13" s="155"/>
      <c r="P13" s="155"/>
      <c r="Q13" s="155"/>
      <c r="R13" s="155"/>
      <c r="S13" s="155"/>
    </row>
    <row r="14" spans="1:19" ht="9" x14ac:dyDescent="0.2">
      <c r="A14" s="105"/>
      <c r="B14" s="116" t="s">
        <v>97</v>
      </c>
      <c r="C14" s="117" t="s">
        <v>141</v>
      </c>
      <c r="D14" s="118">
        <v>450</v>
      </c>
      <c r="E14" s="224" t="s">
        <v>320</v>
      </c>
      <c r="F14" s="120">
        <f t="shared" si="0"/>
        <v>300000</v>
      </c>
      <c r="G14" s="119">
        <v>400</v>
      </c>
      <c r="H14" s="105"/>
      <c r="I14" s="105"/>
      <c r="J14" s="105"/>
      <c r="K14" s="105"/>
      <c r="L14" s="105"/>
      <c r="M14" s="105"/>
      <c r="N14" s="155"/>
      <c r="O14" s="155"/>
      <c r="P14" s="155"/>
      <c r="Q14" s="155"/>
      <c r="R14" s="155"/>
      <c r="S14" s="155"/>
    </row>
    <row r="15" spans="1:19" ht="21" customHeight="1" x14ac:dyDescent="0.2">
      <c r="B15" s="116" t="s">
        <v>647</v>
      </c>
      <c r="C15" s="117" t="s">
        <v>99</v>
      </c>
      <c r="D15" s="118">
        <v>900</v>
      </c>
      <c r="E15" s="224" t="s">
        <v>329</v>
      </c>
      <c r="F15" s="120">
        <v>600000</v>
      </c>
      <c r="G15" s="121">
        <v>800</v>
      </c>
      <c r="H15" s="254"/>
      <c r="I15" s="254"/>
      <c r="J15" s="291"/>
      <c r="K15" s="254"/>
      <c r="L15" s="254"/>
      <c r="M15" s="254"/>
      <c r="N15" s="155"/>
      <c r="O15" s="155"/>
      <c r="P15" s="155"/>
      <c r="Q15" s="155"/>
      <c r="R15" s="155"/>
      <c r="S15" s="155"/>
    </row>
    <row r="16" spans="1:19" ht="9" x14ac:dyDescent="0.2">
      <c r="A16" s="105"/>
      <c r="B16" s="116" t="s">
        <v>625</v>
      </c>
      <c r="C16" s="117" t="s">
        <v>98</v>
      </c>
      <c r="D16" s="118">
        <v>150</v>
      </c>
      <c r="E16" s="224" t="s">
        <v>320</v>
      </c>
      <c r="F16" s="120">
        <f t="shared" si="0"/>
        <v>93750</v>
      </c>
      <c r="G16" s="119">
        <v>125</v>
      </c>
      <c r="H16" s="105"/>
      <c r="I16" s="105"/>
      <c r="J16" s="105"/>
      <c r="K16" s="105"/>
      <c r="L16" s="105"/>
      <c r="M16" s="105"/>
      <c r="N16" s="155"/>
      <c r="O16" s="155"/>
      <c r="P16" s="155"/>
      <c r="Q16" s="155"/>
      <c r="R16" s="155"/>
      <c r="S16" s="155"/>
    </row>
    <row r="17" spans="1:20" ht="9" x14ac:dyDescent="0.2">
      <c r="A17" s="105"/>
      <c r="B17" s="122" t="s">
        <v>616</v>
      </c>
      <c r="C17" s="225" t="s">
        <v>99</v>
      </c>
      <c r="D17" s="118">
        <v>450</v>
      </c>
      <c r="E17" s="224" t="s">
        <v>329</v>
      </c>
      <c r="F17" s="120">
        <f t="shared" si="0"/>
        <v>300000</v>
      </c>
      <c r="G17" s="226">
        <v>400</v>
      </c>
      <c r="H17" s="105"/>
      <c r="I17" s="105"/>
      <c r="J17" s="105"/>
      <c r="K17" s="105"/>
      <c r="L17" s="105"/>
      <c r="M17" s="105"/>
      <c r="N17" s="155"/>
      <c r="O17" s="155"/>
      <c r="P17" s="155"/>
      <c r="Q17" s="155"/>
      <c r="R17" s="155"/>
      <c r="S17" s="155"/>
    </row>
    <row r="18" spans="1:20" ht="9" x14ac:dyDescent="0.2">
      <c r="A18" s="105"/>
      <c r="B18" s="122" t="s">
        <v>617</v>
      </c>
      <c r="C18" s="225" t="s">
        <v>99</v>
      </c>
      <c r="D18" s="118">
        <v>400</v>
      </c>
      <c r="E18" s="224" t="s">
        <v>329</v>
      </c>
      <c r="F18" s="120">
        <f t="shared" si="0"/>
        <v>262500</v>
      </c>
      <c r="G18" s="226">
        <v>350</v>
      </c>
      <c r="H18" s="105"/>
      <c r="I18" s="105"/>
      <c r="J18" s="105"/>
      <c r="K18" s="105"/>
      <c r="L18" s="105"/>
      <c r="M18" s="105"/>
      <c r="N18" s="155"/>
      <c r="O18" s="155"/>
      <c r="P18" s="155"/>
      <c r="Q18" s="155"/>
      <c r="R18" s="155"/>
      <c r="S18" s="155"/>
    </row>
    <row r="19" spans="1:20" ht="36" customHeight="1" thickBot="1" x14ac:dyDescent="0.25">
      <c r="A19" s="105"/>
      <c r="B19" s="123" t="s">
        <v>100</v>
      </c>
      <c r="C19" s="124" t="s">
        <v>94</v>
      </c>
      <c r="D19" s="131">
        <v>1600</v>
      </c>
      <c r="E19" s="227" t="s">
        <v>320</v>
      </c>
      <c r="F19" s="126" t="s">
        <v>142</v>
      </c>
      <c r="G19" s="125" t="s">
        <v>142</v>
      </c>
      <c r="H19" s="105"/>
      <c r="I19" s="105"/>
      <c r="J19" s="105"/>
      <c r="K19" s="105"/>
      <c r="L19" s="105"/>
      <c r="M19" s="105"/>
      <c r="N19" s="155"/>
      <c r="O19" s="155"/>
      <c r="P19" s="155"/>
      <c r="Q19" s="155"/>
      <c r="R19" s="155"/>
      <c r="S19" s="155"/>
    </row>
    <row r="20" spans="1:20" ht="18" customHeight="1" thickBot="1" x14ac:dyDescent="0.25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55"/>
      <c r="O20" s="155"/>
      <c r="P20" s="155"/>
      <c r="Q20" s="155"/>
      <c r="R20" s="155"/>
      <c r="S20" s="155"/>
    </row>
    <row r="21" spans="1:20" ht="16.5" customHeight="1" thickBot="1" x14ac:dyDescent="0.25">
      <c r="A21" s="105"/>
      <c r="B21" s="924" t="s">
        <v>101</v>
      </c>
      <c r="C21" s="925"/>
      <c r="D21" s="925"/>
      <c r="E21" s="925"/>
      <c r="F21" s="925"/>
      <c r="G21" s="926"/>
      <c r="H21" s="105"/>
      <c r="I21" s="105"/>
      <c r="J21" s="105"/>
      <c r="K21" s="105"/>
      <c r="L21" s="105"/>
      <c r="M21" s="105"/>
      <c r="N21" s="155"/>
      <c r="O21" s="155"/>
      <c r="P21" s="155"/>
      <c r="Q21" s="155"/>
      <c r="R21" s="155"/>
      <c r="S21" s="155"/>
    </row>
    <row r="22" spans="1:20" ht="10.9" customHeight="1" x14ac:dyDescent="0.2">
      <c r="A22" s="105"/>
      <c r="B22" s="938" t="s">
        <v>11</v>
      </c>
      <c r="C22" s="940" t="s">
        <v>12</v>
      </c>
      <c r="D22" s="942" t="s">
        <v>31</v>
      </c>
      <c r="E22" s="1097" t="s">
        <v>91</v>
      </c>
      <c r="F22" s="985" t="s">
        <v>143</v>
      </c>
      <c r="G22" s="947"/>
      <c r="H22" s="105"/>
      <c r="I22" s="105"/>
      <c r="J22" s="105"/>
      <c r="K22" s="105"/>
      <c r="L22" s="105"/>
      <c r="M22" s="105"/>
      <c r="N22" s="155"/>
      <c r="O22" s="155"/>
      <c r="P22" s="155"/>
      <c r="Q22" s="155"/>
      <c r="R22" s="155"/>
      <c r="S22" s="155"/>
    </row>
    <row r="23" spans="1:20" ht="20" customHeight="1" x14ac:dyDescent="0.2">
      <c r="A23" s="105"/>
      <c r="B23" s="939"/>
      <c r="C23" s="941"/>
      <c r="D23" s="943"/>
      <c r="E23" s="1098"/>
      <c r="F23" s="434" t="s">
        <v>15</v>
      </c>
      <c r="G23" s="127" t="s">
        <v>16</v>
      </c>
      <c r="H23" s="105"/>
      <c r="I23" s="105"/>
      <c r="J23" s="105"/>
      <c r="K23" s="105"/>
      <c r="L23" s="105"/>
      <c r="M23" s="105"/>
      <c r="N23" s="155"/>
      <c r="O23" s="155"/>
      <c r="P23" s="155"/>
      <c r="Q23" s="155"/>
      <c r="R23" s="155"/>
      <c r="S23" s="155"/>
    </row>
    <row r="24" spans="1:20" s="195" customFormat="1" ht="21.5" customHeight="1" x14ac:dyDescent="0.2">
      <c r="A24" s="105"/>
      <c r="B24" s="116" t="s">
        <v>630</v>
      </c>
      <c r="C24" s="117" t="s">
        <v>105</v>
      </c>
      <c r="D24" s="118">
        <v>800</v>
      </c>
      <c r="E24" s="119" t="s">
        <v>169</v>
      </c>
      <c r="F24" s="120">
        <f t="shared" ref="F24:F26" si="1">G24*350</f>
        <v>245000</v>
      </c>
      <c r="G24" s="121">
        <v>700</v>
      </c>
      <c r="H24" s="105"/>
      <c r="I24" s="105"/>
      <c r="J24" s="105"/>
      <c r="K24" s="105"/>
      <c r="L24" s="105"/>
      <c r="M24" s="105"/>
    </row>
    <row r="25" spans="1:20" ht="21.5" customHeight="1" x14ac:dyDescent="0.2">
      <c r="A25" s="105"/>
      <c r="B25" s="116" t="s">
        <v>633</v>
      </c>
      <c r="C25" s="117" t="s">
        <v>105</v>
      </c>
      <c r="D25" s="118">
        <v>1100</v>
      </c>
      <c r="E25" s="119" t="s">
        <v>169</v>
      </c>
      <c r="F25" s="120">
        <f t="shared" si="1"/>
        <v>315000</v>
      </c>
      <c r="G25" s="121">
        <v>900</v>
      </c>
      <c r="H25" s="105"/>
      <c r="I25" s="105"/>
      <c r="J25" s="105"/>
      <c r="K25" s="105"/>
      <c r="L25" s="105"/>
      <c r="M25" s="105"/>
      <c r="N25" s="155"/>
      <c r="O25" s="155"/>
      <c r="P25" s="155"/>
      <c r="Q25" s="155"/>
      <c r="R25" s="155"/>
      <c r="S25" s="155"/>
    </row>
    <row r="26" spans="1:20" s="195" customFormat="1" ht="24.75" customHeight="1" x14ac:dyDescent="0.2">
      <c r="A26" s="105"/>
      <c r="B26" s="116" t="s">
        <v>599</v>
      </c>
      <c r="C26" s="117" t="s">
        <v>105</v>
      </c>
      <c r="D26" s="118">
        <v>1400</v>
      </c>
      <c r="E26" s="119" t="s">
        <v>169</v>
      </c>
      <c r="F26" s="120">
        <f t="shared" si="1"/>
        <v>420000</v>
      </c>
      <c r="G26" s="121">
        <v>1200</v>
      </c>
      <c r="H26" s="105"/>
      <c r="I26" s="105"/>
      <c r="J26" s="105"/>
      <c r="K26" s="105"/>
      <c r="L26" s="105"/>
      <c r="M26" s="105"/>
    </row>
    <row r="27" spans="1:20" ht="24.75" customHeight="1" thickBot="1" x14ac:dyDescent="0.25">
      <c r="A27" s="105"/>
      <c r="B27" s="129" t="s">
        <v>145</v>
      </c>
      <c r="C27" s="927" t="s">
        <v>168</v>
      </c>
      <c r="D27" s="927"/>
      <c r="E27" s="928"/>
      <c r="F27" s="126" t="s">
        <v>142</v>
      </c>
      <c r="G27" s="132" t="s">
        <v>142</v>
      </c>
      <c r="H27" s="105"/>
      <c r="I27" s="105"/>
      <c r="J27" s="105"/>
      <c r="K27" s="105"/>
      <c r="L27" s="105"/>
      <c r="M27" s="105"/>
      <c r="S27" s="155"/>
    </row>
    <row r="28" spans="1:20" ht="24.75" customHeight="1" thickBot="1" x14ac:dyDescent="0.25">
      <c r="A28" s="105"/>
      <c r="B28" s="39" t="s">
        <v>25</v>
      </c>
      <c r="C28" s="148"/>
      <c r="D28" s="148"/>
      <c r="E28" s="148"/>
      <c r="F28" s="148"/>
      <c r="G28" s="148"/>
      <c r="H28" s="138" t="s">
        <v>26</v>
      </c>
      <c r="I28" s="105"/>
      <c r="J28" s="105"/>
      <c r="K28" s="105"/>
      <c r="L28" s="105"/>
      <c r="M28" s="105"/>
      <c r="N28" s="105"/>
    </row>
    <row r="29" spans="1:20" ht="24.75" customHeight="1" thickBot="1" x14ac:dyDescent="0.25">
      <c r="A29" s="105"/>
      <c r="B29" s="924" t="s">
        <v>5</v>
      </c>
      <c r="C29" s="925"/>
      <c r="D29" s="925"/>
      <c r="E29" s="925"/>
      <c r="F29" s="925"/>
      <c r="G29" s="925"/>
      <c r="H29" s="925"/>
      <c r="I29" s="925"/>
      <c r="J29" s="926"/>
    </row>
    <row r="30" spans="1:20" ht="24.75" customHeight="1" thickBot="1" x14ac:dyDescent="0.25">
      <c r="A30" s="105"/>
      <c r="B30" s="139" t="s">
        <v>28</v>
      </c>
      <c r="C30" s="140" t="s">
        <v>12</v>
      </c>
      <c r="D30" s="140" t="s">
        <v>110</v>
      </c>
      <c r="E30" s="140" t="s">
        <v>30</v>
      </c>
      <c r="F30" s="986" t="s">
        <v>31</v>
      </c>
      <c r="G30" s="987"/>
      <c r="H30" s="140" t="s">
        <v>32</v>
      </c>
      <c r="I30" s="140" t="s">
        <v>33</v>
      </c>
      <c r="J30" s="141" t="s">
        <v>34</v>
      </c>
    </row>
    <row r="31" spans="1:20" s="106" customFormat="1" ht="18" x14ac:dyDescent="0.25">
      <c r="A31" s="105"/>
      <c r="B31" s="435" t="s">
        <v>600</v>
      </c>
      <c r="C31" s="143" t="s">
        <v>308</v>
      </c>
      <c r="D31" s="143" t="s">
        <v>147</v>
      </c>
      <c r="E31" s="144" t="s">
        <v>19</v>
      </c>
      <c r="F31" s="988">
        <v>2500</v>
      </c>
      <c r="G31" s="988"/>
      <c r="H31" s="478">
        <v>100000</v>
      </c>
      <c r="I31" s="478">
        <v>30000</v>
      </c>
      <c r="J31" s="479">
        <f>F31*H31/1000</f>
        <v>250000</v>
      </c>
      <c r="K31" s="1076"/>
      <c r="L31" s="437"/>
      <c r="M31" s="438"/>
      <c r="N31" s="105"/>
      <c r="O31" s="105"/>
      <c r="P31" s="105"/>
      <c r="Q31" s="105"/>
      <c r="R31" s="105"/>
      <c r="S31" s="105"/>
      <c r="T31" s="105"/>
    </row>
    <row r="32" spans="1:20" s="106" customFormat="1" ht="18" x14ac:dyDescent="0.25">
      <c r="A32" s="105"/>
      <c r="B32" s="439" t="s">
        <v>601</v>
      </c>
      <c r="C32" s="440" t="s">
        <v>111</v>
      </c>
      <c r="D32" s="440" t="s">
        <v>147</v>
      </c>
      <c r="E32" s="441" t="s">
        <v>19</v>
      </c>
      <c r="F32" s="989">
        <v>2400</v>
      </c>
      <c r="G32" s="990"/>
      <c r="H32" s="442">
        <v>300000</v>
      </c>
      <c r="I32" s="442">
        <v>100000</v>
      </c>
      <c r="J32" s="443">
        <f t="shared" ref="J32:J42" si="2">F32*H32/1000</f>
        <v>720000</v>
      </c>
      <c r="K32" s="1077"/>
      <c r="L32" s="289"/>
      <c r="M32" s="105"/>
      <c r="N32" s="289"/>
      <c r="O32" s="105"/>
      <c r="P32" s="105"/>
      <c r="Q32" s="105"/>
      <c r="R32" s="105"/>
      <c r="S32" s="105"/>
    </row>
    <row r="33" spans="1:20" s="106" customFormat="1" ht="18.5" thickBot="1" x14ac:dyDescent="0.3">
      <c r="A33" s="105"/>
      <c r="B33" s="145" t="s">
        <v>602</v>
      </c>
      <c r="C33" s="444" t="s">
        <v>111</v>
      </c>
      <c r="D33" s="444" t="s">
        <v>147</v>
      </c>
      <c r="E33" s="445" t="s">
        <v>19</v>
      </c>
      <c r="F33" s="984">
        <v>2300</v>
      </c>
      <c r="G33" s="984"/>
      <c r="H33" s="456">
        <v>500000</v>
      </c>
      <c r="I33" s="456">
        <v>150000</v>
      </c>
      <c r="J33" s="446">
        <f t="shared" si="2"/>
        <v>1150000</v>
      </c>
      <c r="K33" s="1077"/>
      <c r="L33" s="105"/>
      <c r="M33" s="105"/>
      <c r="N33" s="105"/>
      <c r="O33" s="105"/>
      <c r="P33" s="105"/>
      <c r="Q33" s="105"/>
      <c r="R33" s="105"/>
      <c r="S33" s="105"/>
    </row>
    <row r="34" spans="1:20" s="106" customFormat="1" ht="18" x14ac:dyDescent="0.25">
      <c r="A34" s="105"/>
      <c r="B34" s="142" t="s">
        <v>603</v>
      </c>
      <c r="C34" s="143" t="s">
        <v>111</v>
      </c>
      <c r="D34" s="143" t="s">
        <v>148</v>
      </c>
      <c r="E34" s="144" t="s">
        <v>19</v>
      </c>
      <c r="F34" s="994">
        <v>2900</v>
      </c>
      <c r="G34" s="995"/>
      <c r="H34" s="478">
        <v>100000</v>
      </c>
      <c r="I34" s="478">
        <v>30000</v>
      </c>
      <c r="J34" s="471">
        <f t="shared" si="2"/>
        <v>290000</v>
      </c>
      <c r="K34" s="1076"/>
      <c r="L34" s="437"/>
      <c r="M34" s="438"/>
      <c r="N34" s="105"/>
      <c r="O34" s="289"/>
      <c r="P34" s="105"/>
      <c r="Q34" s="105"/>
      <c r="R34" s="105"/>
      <c r="S34" s="105"/>
      <c r="T34" s="105"/>
    </row>
    <row r="35" spans="1:20" s="106" customFormat="1" ht="18" x14ac:dyDescent="0.25">
      <c r="A35" s="105"/>
      <c r="B35" s="439" t="s">
        <v>604</v>
      </c>
      <c r="C35" s="440" t="s">
        <v>111</v>
      </c>
      <c r="D35" s="440" t="s">
        <v>148</v>
      </c>
      <c r="E35" s="441" t="s">
        <v>19</v>
      </c>
      <c r="F35" s="989">
        <v>2800</v>
      </c>
      <c r="G35" s="990"/>
      <c r="H35" s="442">
        <v>300000</v>
      </c>
      <c r="I35" s="442">
        <v>100000</v>
      </c>
      <c r="J35" s="443">
        <f t="shared" si="2"/>
        <v>840000</v>
      </c>
      <c r="K35" s="1077"/>
      <c r="L35" s="105"/>
      <c r="M35" s="105"/>
      <c r="N35" s="105"/>
      <c r="O35" s="105"/>
      <c r="P35" s="105"/>
      <c r="Q35" s="105"/>
      <c r="R35" s="105"/>
      <c r="S35" s="105"/>
    </row>
    <row r="36" spans="1:20" s="106" customFormat="1" ht="18.5" thickBot="1" x14ac:dyDescent="0.3">
      <c r="A36" s="105"/>
      <c r="B36" s="145" t="s">
        <v>605</v>
      </c>
      <c r="C36" s="444" t="s">
        <v>111</v>
      </c>
      <c r="D36" s="444" t="s">
        <v>148</v>
      </c>
      <c r="E36" s="445" t="s">
        <v>19</v>
      </c>
      <c r="F36" s="984">
        <v>2700</v>
      </c>
      <c r="G36" s="984"/>
      <c r="H36" s="456">
        <v>500000</v>
      </c>
      <c r="I36" s="456">
        <v>150000</v>
      </c>
      <c r="J36" s="446">
        <f t="shared" si="2"/>
        <v>1350000</v>
      </c>
      <c r="K36" s="1077"/>
      <c r="L36" s="289"/>
      <c r="M36" s="105"/>
      <c r="N36" s="289"/>
      <c r="O36" s="105"/>
      <c r="P36" s="105"/>
      <c r="Q36" s="105"/>
      <c r="R36" s="105"/>
      <c r="S36" s="105"/>
    </row>
    <row r="37" spans="1:20" s="106" customFormat="1" ht="18" x14ac:dyDescent="0.25">
      <c r="A37" s="105"/>
      <c r="B37" s="142" t="s">
        <v>606</v>
      </c>
      <c r="C37" s="143" t="s">
        <v>111</v>
      </c>
      <c r="D37" s="143" t="s">
        <v>112</v>
      </c>
      <c r="E37" s="144" t="s">
        <v>19</v>
      </c>
      <c r="F37" s="994">
        <v>3200</v>
      </c>
      <c r="G37" s="995"/>
      <c r="H37" s="478">
        <v>100000</v>
      </c>
      <c r="I37" s="478">
        <v>30000</v>
      </c>
      <c r="J37" s="471">
        <f t="shared" si="2"/>
        <v>320000</v>
      </c>
      <c r="K37" s="1076"/>
      <c r="L37" s="437"/>
      <c r="M37" s="438"/>
      <c r="N37" s="105"/>
      <c r="O37" s="289"/>
      <c r="P37" s="105"/>
      <c r="Q37" s="105"/>
      <c r="R37" s="105"/>
      <c r="S37" s="105"/>
      <c r="T37" s="105"/>
    </row>
    <row r="38" spans="1:20" s="106" customFormat="1" ht="18" x14ac:dyDescent="0.25">
      <c r="A38" s="105"/>
      <c r="B38" s="439" t="s">
        <v>607</v>
      </c>
      <c r="C38" s="440" t="s">
        <v>111</v>
      </c>
      <c r="D38" s="440" t="s">
        <v>112</v>
      </c>
      <c r="E38" s="441" t="s">
        <v>19</v>
      </c>
      <c r="F38" s="989">
        <v>3100</v>
      </c>
      <c r="G38" s="990"/>
      <c r="H38" s="442">
        <v>300000</v>
      </c>
      <c r="I38" s="442">
        <v>100000</v>
      </c>
      <c r="J38" s="443">
        <f t="shared" si="2"/>
        <v>930000</v>
      </c>
      <c r="K38" s="1077"/>
      <c r="L38" s="105"/>
      <c r="M38" s="105"/>
      <c r="N38" s="105"/>
      <c r="O38" s="105"/>
      <c r="P38" s="105"/>
      <c r="Q38" s="105"/>
      <c r="R38" s="105"/>
      <c r="S38" s="105"/>
    </row>
    <row r="39" spans="1:20" s="106" customFormat="1" ht="18.5" thickBot="1" x14ac:dyDescent="0.3">
      <c r="A39" s="105"/>
      <c r="B39" s="145" t="s">
        <v>608</v>
      </c>
      <c r="C39" s="444" t="s">
        <v>111</v>
      </c>
      <c r="D39" s="444" t="s">
        <v>112</v>
      </c>
      <c r="E39" s="445" t="s">
        <v>19</v>
      </c>
      <c r="F39" s="984">
        <v>3000</v>
      </c>
      <c r="G39" s="984"/>
      <c r="H39" s="456">
        <v>500000</v>
      </c>
      <c r="I39" s="456">
        <v>150000</v>
      </c>
      <c r="J39" s="446">
        <f t="shared" si="2"/>
        <v>1500000</v>
      </c>
      <c r="K39" s="1077"/>
      <c r="L39" s="289"/>
      <c r="M39" s="105"/>
      <c r="N39" s="289"/>
      <c r="O39" s="105"/>
      <c r="P39" s="105"/>
      <c r="Q39" s="105"/>
      <c r="R39" s="105"/>
      <c r="S39" s="105"/>
    </row>
    <row r="40" spans="1:20" s="106" customFormat="1" ht="11.5" x14ac:dyDescent="0.25">
      <c r="A40" s="105"/>
      <c r="B40" s="142" t="s">
        <v>609</v>
      </c>
      <c r="C40" s="143" t="s">
        <v>111</v>
      </c>
      <c r="D40" s="143" t="s">
        <v>189</v>
      </c>
      <c r="E40" s="144" t="s">
        <v>19</v>
      </c>
      <c r="F40" s="994">
        <v>3000</v>
      </c>
      <c r="G40" s="995"/>
      <c r="H40" s="478">
        <v>100000</v>
      </c>
      <c r="I40" s="478">
        <v>30000</v>
      </c>
      <c r="J40" s="471">
        <f t="shared" si="2"/>
        <v>300000</v>
      </c>
      <c r="K40" s="1076"/>
      <c r="L40" s="437"/>
      <c r="M40" s="438"/>
      <c r="N40" s="105"/>
      <c r="O40" s="289"/>
      <c r="P40" s="105"/>
      <c r="Q40" s="105"/>
      <c r="R40" s="105"/>
      <c r="S40" s="105"/>
      <c r="T40" s="105"/>
    </row>
    <row r="41" spans="1:20" s="106" customFormat="1" ht="11.5" x14ac:dyDescent="0.25">
      <c r="A41" s="105"/>
      <c r="B41" s="439" t="s">
        <v>610</v>
      </c>
      <c r="C41" s="440" t="s">
        <v>111</v>
      </c>
      <c r="D41" s="440" t="s">
        <v>189</v>
      </c>
      <c r="E41" s="441" t="s">
        <v>19</v>
      </c>
      <c r="F41" s="989">
        <v>2900</v>
      </c>
      <c r="G41" s="990"/>
      <c r="H41" s="442">
        <v>300000</v>
      </c>
      <c r="I41" s="442">
        <v>100000</v>
      </c>
      <c r="J41" s="443">
        <f t="shared" si="2"/>
        <v>870000</v>
      </c>
      <c r="K41" s="1077"/>
      <c r="L41" s="105"/>
      <c r="M41" s="105"/>
      <c r="N41" s="105"/>
      <c r="O41" s="105"/>
      <c r="P41" s="105"/>
      <c r="Q41" s="105"/>
      <c r="R41" s="105"/>
      <c r="S41" s="105"/>
    </row>
    <row r="42" spans="1:20" s="106" customFormat="1" ht="12" thickBot="1" x14ac:dyDescent="0.3">
      <c r="A42" s="105"/>
      <c r="B42" s="447" t="s">
        <v>611</v>
      </c>
      <c r="C42" s="448" t="s">
        <v>111</v>
      </c>
      <c r="D42" s="448" t="s">
        <v>189</v>
      </c>
      <c r="E42" s="453" t="s">
        <v>19</v>
      </c>
      <c r="F42" s="998">
        <v>2800</v>
      </c>
      <c r="G42" s="998"/>
      <c r="H42" s="473">
        <v>500000</v>
      </c>
      <c r="I42" s="473">
        <v>150000</v>
      </c>
      <c r="J42" s="472">
        <f t="shared" si="2"/>
        <v>1400000</v>
      </c>
      <c r="K42" s="1077"/>
      <c r="L42" s="289"/>
      <c r="M42" s="105"/>
      <c r="N42" s="289"/>
      <c r="O42" s="105"/>
      <c r="P42" s="105"/>
      <c r="Q42" s="105"/>
      <c r="R42" s="105"/>
      <c r="S42" s="105"/>
    </row>
    <row r="43" spans="1:20" ht="9.5" thickBot="1" x14ac:dyDescent="0.25">
      <c r="A43" s="105"/>
      <c r="B43" s="164"/>
      <c r="C43" s="148"/>
      <c r="D43" s="148"/>
      <c r="E43" s="148"/>
      <c r="F43" s="148"/>
      <c r="G43" s="136"/>
      <c r="H43" s="136"/>
      <c r="I43" s="195"/>
      <c r="J43" s="195"/>
      <c r="R43" s="155"/>
      <c r="S43" s="155"/>
    </row>
    <row r="44" spans="1:20" ht="18" customHeight="1" thickBot="1" x14ac:dyDescent="0.25">
      <c r="A44" s="105"/>
      <c r="B44" s="924" t="s">
        <v>4</v>
      </c>
      <c r="C44" s="925"/>
      <c r="D44" s="925"/>
      <c r="E44" s="925"/>
      <c r="F44" s="925"/>
      <c r="G44" s="926"/>
      <c r="H44" s="195"/>
      <c r="I44" s="195"/>
      <c r="J44" s="195"/>
      <c r="R44" s="155"/>
      <c r="S44" s="155"/>
    </row>
    <row r="45" spans="1:20" ht="16.5" customHeight="1" x14ac:dyDescent="0.2">
      <c r="A45" s="105"/>
      <c r="B45" s="981" t="s">
        <v>11</v>
      </c>
      <c r="C45" s="940" t="s">
        <v>12</v>
      </c>
      <c r="D45" s="940" t="s">
        <v>31</v>
      </c>
      <c r="E45" s="960" t="s">
        <v>91</v>
      </c>
      <c r="F45" s="962" t="s">
        <v>143</v>
      </c>
      <c r="G45" s="963"/>
      <c r="H45" s="195"/>
      <c r="I45" s="195"/>
      <c r="J45" s="195"/>
      <c r="R45" s="155"/>
      <c r="S45" s="155"/>
    </row>
    <row r="46" spans="1:20" ht="20.5" customHeight="1" x14ac:dyDescent="0.2">
      <c r="A46" s="105"/>
      <c r="B46" s="999"/>
      <c r="C46" s="941"/>
      <c r="D46" s="941"/>
      <c r="E46" s="961"/>
      <c r="F46" s="151" t="s">
        <v>15</v>
      </c>
      <c r="G46" s="109" t="s">
        <v>16</v>
      </c>
      <c r="H46" s="195"/>
      <c r="I46" s="195"/>
      <c r="J46" s="195"/>
      <c r="P46" s="155"/>
      <c r="Q46" s="155"/>
      <c r="R46" s="155"/>
      <c r="S46" s="155"/>
    </row>
    <row r="47" spans="1:20" ht="17.25" customHeight="1" x14ac:dyDescent="0.2">
      <c r="A47" s="105"/>
      <c r="B47" s="122" t="s">
        <v>115</v>
      </c>
      <c r="C47" s="225" t="s">
        <v>94</v>
      </c>
      <c r="D47" s="118">
        <v>450</v>
      </c>
      <c r="E47" s="119" t="s">
        <v>318</v>
      </c>
      <c r="F47" s="120">
        <f t="shared" ref="F47:F50" si="3">G47*350</f>
        <v>140000</v>
      </c>
      <c r="G47" s="121">
        <v>400</v>
      </c>
      <c r="H47" s="195"/>
      <c r="I47" s="195"/>
      <c r="J47" s="195"/>
      <c r="R47" s="155"/>
      <c r="S47" s="155"/>
    </row>
    <row r="48" spans="1:20" ht="14.25" customHeight="1" x14ac:dyDescent="0.2">
      <c r="A48" s="105"/>
      <c r="B48" s="122" t="s">
        <v>116</v>
      </c>
      <c r="C48" s="225" t="s">
        <v>94</v>
      </c>
      <c r="D48" s="118">
        <v>250</v>
      </c>
      <c r="E48" s="119" t="s">
        <v>318</v>
      </c>
      <c r="F48" s="120">
        <f t="shared" si="3"/>
        <v>70000</v>
      </c>
      <c r="G48" s="121">
        <v>200</v>
      </c>
      <c r="H48" s="195"/>
      <c r="I48" s="195"/>
      <c r="J48" s="195"/>
      <c r="R48" s="155"/>
      <c r="S48" s="155"/>
    </row>
    <row r="49" spans="1:19" ht="21" customHeight="1" x14ac:dyDescent="0.2">
      <c r="A49" s="105"/>
      <c r="B49" s="122" t="s">
        <v>211</v>
      </c>
      <c r="C49" s="225" t="s">
        <v>94</v>
      </c>
      <c r="D49" s="118">
        <v>700</v>
      </c>
      <c r="E49" s="119" t="s">
        <v>318</v>
      </c>
      <c r="F49" s="120">
        <f t="shared" ref="F49" si="4">G49*350</f>
        <v>227500</v>
      </c>
      <c r="G49" s="121">
        <v>650</v>
      </c>
      <c r="H49" s="195"/>
      <c r="I49" s="195"/>
      <c r="J49" s="195"/>
      <c r="R49" s="155"/>
      <c r="S49" s="155"/>
    </row>
    <row r="50" spans="1:19" ht="19.5" customHeight="1" thickBot="1" x14ac:dyDescent="0.25">
      <c r="A50" s="105"/>
      <c r="B50" s="129" t="s">
        <v>351</v>
      </c>
      <c r="C50" s="130" t="s">
        <v>94</v>
      </c>
      <c r="D50" s="131">
        <v>1600</v>
      </c>
      <c r="E50" s="125" t="s">
        <v>318</v>
      </c>
      <c r="F50" s="126">
        <f t="shared" si="3"/>
        <v>490000</v>
      </c>
      <c r="G50" s="132">
        <v>1400</v>
      </c>
      <c r="H50" s="195"/>
      <c r="I50" s="195"/>
      <c r="J50" s="195"/>
      <c r="R50" s="155"/>
      <c r="S50" s="155"/>
    </row>
    <row r="51" spans="1:19" ht="31.9" customHeight="1" thickBot="1" x14ac:dyDescent="0.25">
      <c r="A51" s="105"/>
      <c r="B51" s="195"/>
      <c r="C51" s="195"/>
      <c r="D51" s="195"/>
      <c r="E51" s="195"/>
      <c r="F51" s="195"/>
      <c r="G51" s="195"/>
      <c r="H51" s="138" t="s">
        <v>26</v>
      </c>
      <c r="I51" s="195"/>
      <c r="J51" s="195"/>
      <c r="S51" s="155"/>
    </row>
    <row r="52" spans="1:19" ht="31.9" customHeight="1" thickBot="1" x14ac:dyDescent="0.25">
      <c r="A52" s="105"/>
      <c r="B52" s="924" t="s">
        <v>7</v>
      </c>
      <c r="C52" s="925"/>
      <c r="D52" s="925"/>
      <c r="E52" s="925"/>
      <c r="F52" s="925"/>
      <c r="G52" s="926"/>
      <c r="H52" s="195"/>
      <c r="I52" s="195"/>
      <c r="J52" s="195"/>
      <c r="R52" s="155"/>
      <c r="S52" s="155"/>
    </row>
    <row r="53" spans="1:19" ht="17" customHeight="1" x14ac:dyDescent="0.2">
      <c r="A53" s="105"/>
      <c r="B53" s="981" t="s">
        <v>11</v>
      </c>
      <c r="C53" s="940" t="s">
        <v>12</v>
      </c>
      <c r="D53" s="940" t="s">
        <v>31</v>
      </c>
      <c r="E53" s="960" t="s">
        <v>91</v>
      </c>
      <c r="F53" s="962" t="s">
        <v>149</v>
      </c>
      <c r="G53" s="963"/>
      <c r="H53" s="195"/>
      <c r="I53" s="195"/>
      <c r="J53" s="195"/>
      <c r="R53" s="155"/>
      <c r="S53" s="155"/>
    </row>
    <row r="54" spans="1:19" ht="20.5" customHeight="1" thickBot="1" x14ac:dyDescent="0.25">
      <c r="A54" s="105"/>
      <c r="B54" s="1006"/>
      <c r="C54" s="1007"/>
      <c r="D54" s="1007"/>
      <c r="E54" s="1008"/>
      <c r="F54" s="156" t="s">
        <v>15</v>
      </c>
      <c r="G54" s="157" t="s">
        <v>16</v>
      </c>
      <c r="H54" s="195"/>
      <c r="I54" s="195"/>
      <c r="J54" s="195"/>
      <c r="R54" s="155"/>
      <c r="S54" s="155"/>
    </row>
    <row r="55" spans="1:19" ht="27.5" thickBot="1" x14ac:dyDescent="0.25">
      <c r="A55" s="105"/>
      <c r="B55" s="158" t="s">
        <v>118</v>
      </c>
      <c r="C55" s="159" t="s">
        <v>119</v>
      </c>
      <c r="D55" s="160">
        <v>1700</v>
      </c>
      <c r="E55" s="161" t="s">
        <v>320</v>
      </c>
      <c r="F55" s="162">
        <f>G55*250</f>
        <v>375000</v>
      </c>
      <c r="G55" s="163">
        <v>1500</v>
      </c>
      <c r="H55" s="195"/>
      <c r="I55" s="195"/>
      <c r="J55" s="195"/>
      <c r="R55" s="155"/>
      <c r="S55" s="155"/>
    </row>
    <row r="56" spans="1:19" ht="19.5" customHeight="1" thickBot="1" x14ac:dyDescent="0.25">
      <c r="A56" s="105"/>
      <c r="B56" s="164"/>
      <c r="C56" s="165"/>
      <c r="D56" s="136"/>
      <c r="E56" s="148"/>
      <c r="F56" s="166"/>
      <c r="G56" s="136"/>
      <c r="H56" s="136"/>
      <c r="I56" s="195"/>
      <c r="J56" s="195"/>
      <c r="Q56" s="155"/>
      <c r="R56" s="155"/>
      <c r="S56" s="155"/>
    </row>
    <row r="57" spans="1:19" ht="16" customHeight="1" thickBot="1" x14ac:dyDescent="0.25">
      <c r="A57" s="105"/>
      <c r="B57" s="924" t="s">
        <v>120</v>
      </c>
      <c r="C57" s="925"/>
      <c r="D57" s="925"/>
      <c r="E57" s="925"/>
      <c r="F57" s="925"/>
      <c r="G57" s="925"/>
      <c r="H57" s="925"/>
      <c r="I57" s="926"/>
      <c r="J57" s="195"/>
      <c r="M57" s="155"/>
      <c r="N57" s="155"/>
      <c r="O57" s="155"/>
      <c r="P57" s="155"/>
      <c r="Q57" s="155"/>
      <c r="R57" s="155"/>
      <c r="S57" s="155"/>
    </row>
    <row r="58" spans="1:19" ht="18.649999999999999" customHeight="1" x14ac:dyDescent="0.2">
      <c r="A58" s="105"/>
      <c r="B58" s="259" t="s">
        <v>121</v>
      </c>
      <c r="C58" s="260" t="s">
        <v>13</v>
      </c>
      <c r="D58" s="260" t="s">
        <v>123</v>
      </c>
      <c r="E58" s="285" t="s">
        <v>124</v>
      </c>
      <c r="F58" s="1072" t="s">
        <v>125</v>
      </c>
      <c r="G58" s="1073"/>
      <c r="H58" s="285" t="s">
        <v>126</v>
      </c>
      <c r="I58" s="286" t="s">
        <v>192</v>
      </c>
      <c r="J58" s="195"/>
      <c r="M58" s="155"/>
      <c r="N58" s="155"/>
      <c r="O58" s="155"/>
      <c r="P58" s="155"/>
      <c r="Q58" s="155"/>
      <c r="R58" s="155"/>
      <c r="S58" s="155"/>
    </row>
    <row r="59" spans="1:19" ht="27" customHeight="1" x14ac:dyDescent="0.2">
      <c r="A59" s="105"/>
      <c r="B59" s="236" t="s">
        <v>127</v>
      </c>
      <c r="C59" s="237" t="s">
        <v>170</v>
      </c>
      <c r="D59" s="238" t="s">
        <v>233</v>
      </c>
      <c r="E59" s="239">
        <v>1000000</v>
      </c>
      <c r="F59" s="1074">
        <v>250000</v>
      </c>
      <c r="G59" s="1075"/>
      <c r="H59" s="503" t="s">
        <v>454</v>
      </c>
      <c r="I59" s="507" t="s">
        <v>197</v>
      </c>
      <c r="J59" s="195"/>
      <c r="M59" s="155"/>
      <c r="N59" s="155"/>
      <c r="O59" s="155"/>
      <c r="P59" s="155"/>
      <c r="Q59" s="155"/>
      <c r="R59" s="155"/>
      <c r="S59" s="155"/>
    </row>
    <row r="60" spans="1:19" ht="49.5" customHeight="1" x14ac:dyDescent="0.2">
      <c r="A60" s="105"/>
      <c r="B60" s="177" t="s">
        <v>128</v>
      </c>
      <c r="C60" s="178" t="s">
        <v>170</v>
      </c>
      <c r="D60" s="179" t="s">
        <v>575</v>
      </c>
      <c r="E60" s="180">
        <v>1650000</v>
      </c>
      <c r="F60" s="1070">
        <v>550000</v>
      </c>
      <c r="G60" s="1071"/>
      <c r="H60" s="497" t="s">
        <v>455</v>
      </c>
      <c r="I60" s="508" t="s">
        <v>194</v>
      </c>
      <c r="J60" s="195"/>
      <c r="M60" s="155"/>
      <c r="N60" s="155"/>
      <c r="O60" s="155"/>
      <c r="P60" s="155"/>
      <c r="Q60" s="155"/>
      <c r="R60" s="155"/>
      <c r="S60" s="155"/>
    </row>
    <row r="61" spans="1:19" ht="28.5" customHeight="1" thickBot="1" x14ac:dyDescent="0.25">
      <c r="A61" s="105"/>
      <c r="B61" s="183" t="s">
        <v>171</v>
      </c>
      <c r="C61" s="241" t="s">
        <v>172</v>
      </c>
      <c r="D61" s="185" t="s">
        <v>190</v>
      </c>
      <c r="E61" s="261">
        <v>1000000</v>
      </c>
      <c r="F61" s="1015">
        <v>250000</v>
      </c>
      <c r="G61" s="1015"/>
      <c r="H61" s="498" t="s">
        <v>456</v>
      </c>
      <c r="I61" s="505" t="s">
        <v>324</v>
      </c>
      <c r="J61" s="195"/>
      <c r="M61" s="155"/>
      <c r="N61" s="155"/>
      <c r="O61" s="155"/>
      <c r="P61" s="155"/>
      <c r="Q61" s="155"/>
      <c r="R61" s="155"/>
      <c r="S61" s="155"/>
    </row>
    <row r="62" spans="1:19" ht="12.5" customHeight="1" thickBot="1" x14ac:dyDescent="0.25">
      <c r="A62" s="105"/>
      <c r="B62" s="762"/>
      <c r="C62" s="190"/>
      <c r="D62" s="191"/>
      <c r="E62" s="192"/>
      <c r="F62" s="192"/>
      <c r="G62" s="192"/>
      <c r="H62" s="422"/>
      <c r="I62" s="765"/>
      <c r="J62" s="433"/>
      <c r="M62" s="155"/>
      <c r="N62" s="155"/>
      <c r="O62" s="155"/>
      <c r="P62" s="155"/>
      <c r="Q62" s="155"/>
      <c r="R62" s="155"/>
      <c r="S62" s="155"/>
    </row>
    <row r="63" spans="1:19" ht="20" customHeight="1" x14ac:dyDescent="0.2">
      <c r="A63" s="105"/>
      <c r="B63" s="905" t="s">
        <v>48</v>
      </c>
      <c r="C63" s="906"/>
      <c r="D63" s="906"/>
      <c r="E63" s="906"/>
      <c r="F63" s="907"/>
      <c r="G63" s="905" t="s">
        <v>537</v>
      </c>
      <c r="H63" s="906"/>
      <c r="I63" s="907"/>
      <c r="J63" s="154"/>
      <c r="K63" s="154"/>
      <c r="L63" s="154"/>
      <c r="M63" s="154"/>
      <c r="N63" s="154"/>
      <c r="O63" s="154"/>
      <c r="P63" s="154"/>
      <c r="Q63" s="154"/>
      <c r="R63" s="154"/>
      <c r="S63" s="155"/>
    </row>
    <row r="64" spans="1:19" ht="20" customHeight="1" x14ac:dyDescent="0.2">
      <c r="A64" s="105"/>
      <c r="B64" s="298" t="s">
        <v>11</v>
      </c>
      <c r="C64" s="299" t="s">
        <v>136</v>
      </c>
      <c r="D64" s="601" t="s">
        <v>513</v>
      </c>
      <c r="E64" s="601" t="s">
        <v>33</v>
      </c>
      <c r="F64" s="601" t="s">
        <v>47</v>
      </c>
      <c r="G64" s="298" t="s">
        <v>510</v>
      </c>
      <c r="H64" s="299" t="s">
        <v>47</v>
      </c>
      <c r="I64" s="300" t="s">
        <v>509</v>
      </c>
      <c r="J64" s="154"/>
      <c r="K64" s="154"/>
      <c r="L64" s="154"/>
      <c r="M64" s="154"/>
      <c r="N64" s="154"/>
      <c r="O64" s="154"/>
      <c r="P64" s="154"/>
      <c r="Q64" s="154"/>
      <c r="R64" s="154"/>
      <c r="S64" s="155"/>
    </row>
    <row r="65" spans="1:19" ht="20" customHeight="1" x14ac:dyDescent="0.2">
      <c r="A65" s="105"/>
      <c r="B65" s="303" t="s">
        <v>217</v>
      </c>
      <c r="C65" s="654">
        <v>310000</v>
      </c>
      <c r="D65" s="654" t="s">
        <v>514</v>
      </c>
      <c r="E65" s="655">
        <v>45000</v>
      </c>
      <c r="F65" s="619">
        <v>50000</v>
      </c>
      <c r="G65" s="621">
        <f>(H65/1000)*1000</f>
        <v>15000</v>
      </c>
      <c r="H65" s="696">
        <f>(F65*1.3)-F65</f>
        <v>15000</v>
      </c>
      <c r="I65" s="744">
        <f>E65+G65</f>
        <v>60000</v>
      </c>
      <c r="J65" s="154"/>
      <c r="K65" s="154"/>
      <c r="L65" s="154"/>
      <c r="M65" s="154"/>
      <c r="N65" s="154"/>
      <c r="O65" s="154"/>
      <c r="P65" s="154"/>
      <c r="Q65" s="154"/>
      <c r="R65" s="154"/>
      <c r="S65" s="155"/>
    </row>
    <row r="66" spans="1:19" ht="20" customHeight="1" x14ac:dyDescent="0.2">
      <c r="A66" s="105"/>
      <c r="B66" s="304" t="s">
        <v>512</v>
      </c>
      <c r="C66" s="654">
        <v>310000</v>
      </c>
      <c r="D66" s="602" t="s">
        <v>511</v>
      </c>
      <c r="E66" s="656">
        <v>17000</v>
      </c>
      <c r="F66" s="605">
        <v>25000</v>
      </c>
      <c r="G66" s="621">
        <f t="shared" ref="G66:G70" si="5">(H66/1000)*1000</f>
        <v>7500</v>
      </c>
      <c r="H66" s="609">
        <f t="shared" ref="H66:H68" si="6">(F66*1.3)-F66</f>
        <v>7500</v>
      </c>
      <c r="I66" s="567">
        <f t="shared" ref="I66:I75" si="7">E66+G66</f>
        <v>24500</v>
      </c>
      <c r="J66" s="154"/>
      <c r="K66" s="154"/>
      <c r="L66" s="154"/>
      <c r="M66" s="154"/>
      <c r="N66" s="154"/>
      <c r="O66" s="154"/>
      <c r="P66" s="154"/>
      <c r="Q66" s="154"/>
      <c r="R66" s="154"/>
      <c r="S66" s="155"/>
    </row>
    <row r="67" spans="1:19" ht="20" customHeight="1" x14ac:dyDescent="0.2">
      <c r="A67" s="105"/>
      <c r="B67" s="304" t="s">
        <v>535</v>
      </c>
      <c r="C67" s="708">
        <v>310000</v>
      </c>
      <c r="D67" s="602" t="s">
        <v>511</v>
      </c>
      <c r="E67" s="656">
        <v>30000</v>
      </c>
      <c r="F67" s="605">
        <v>70000</v>
      </c>
      <c r="G67" s="697">
        <f t="shared" si="5"/>
        <v>21000</v>
      </c>
      <c r="H67" s="608">
        <f t="shared" si="6"/>
        <v>21000</v>
      </c>
      <c r="I67" s="567">
        <f t="shared" si="7"/>
        <v>51000</v>
      </c>
      <c r="J67" s="154"/>
      <c r="K67" s="154"/>
      <c r="L67" s="154"/>
      <c r="M67" s="154"/>
      <c r="N67" s="154"/>
      <c r="O67" s="154"/>
      <c r="P67" s="154"/>
      <c r="Q67" s="154"/>
      <c r="R67" s="154"/>
      <c r="S67" s="155"/>
    </row>
    <row r="68" spans="1:19" ht="20" customHeight="1" x14ac:dyDescent="0.2">
      <c r="A68" s="105"/>
      <c r="B68" s="304" t="s">
        <v>216</v>
      </c>
      <c r="C68" s="708">
        <v>310000</v>
      </c>
      <c r="D68" s="602" t="s">
        <v>515</v>
      </c>
      <c r="E68" s="655">
        <v>52000</v>
      </c>
      <c r="F68" s="605">
        <v>70000</v>
      </c>
      <c r="G68" s="697">
        <f t="shared" si="5"/>
        <v>21000</v>
      </c>
      <c r="H68" s="608">
        <f t="shared" si="6"/>
        <v>21000</v>
      </c>
      <c r="I68" s="567">
        <f t="shared" si="7"/>
        <v>73000</v>
      </c>
      <c r="J68" s="154"/>
      <c r="K68" s="154"/>
      <c r="L68" s="154"/>
      <c r="M68" s="154"/>
      <c r="N68" s="154"/>
      <c r="O68" s="154"/>
      <c r="P68" s="154"/>
      <c r="Q68" s="154"/>
      <c r="R68" s="154"/>
      <c r="S68" s="155"/>
    </row>
    <row r="69" spans="1:19" ht="37" customHeight="1" x14ac:dyDescent="0.2">
      <c r="A69" s="105"/>
      <c r="B69" s="304" t="s">
        <v>555</v>
      </c>
      <c r="C69" s="708">
        <v>310000</v>
      </c>
      <c r="D69" s="709" t="s">
        <v>556</v>
      </c>
      <c r="E69" s="711">
        <v>45000</v>
      </c>
      <c r="F69" s="710" t="s">
        <v>557</v>
      </c>
      <c r="G69" s="621">
        <f t="shared" ref="G69" si="8">(H69/1000)*1000</f>
        <v>39000</v>
      </c>
      <c r="H69" s="608">
        <f>(130000*1.3)-130000</f>
        <v>39000</v>
      </c>
      <c r="I69" s="567">
        <f>E69+G69</f>
        <v>84000</v>
      </c>
      <c r="J69" s="195"/>
      <c r="Q69" s="155"/>
      <c r="R69" s="155"/>
      <c r="S69" s="155"/>
    </row>
    <row r="70" spans="1:19" ht="20" customHeight="1" thickBot="1" x14ac:dyDescent="0.25">
      <c r="A70" s="105"/>
      <c r="B70" s="183" t="s">
        <v>536</v>
      </c>
      <c r="C70" s="654">
        <v>310000</v>
      </c>
      <c r="D70" s="450" t="s">
        <v>523</v>
      </c>
      <c r="E70" s="655">
        <v>52000</v>
      </c>
      <c r="F70" s="611" t="s">
        <v>551</v>
      </c>
      <c r="G70" s="624">
        <f t="shared" si="5"/>
        <v>22500</v>
      </c>
      <c r="H70" s="657">
        <f>(75000*1.3)-75000</f>
        <v>22500</v>
      </c>
      <c r="I70" s="754">
        <f t="shared" si="7"/>
        <v>74500</v>
      </c>
      <c r="J70" s="154"/>
      <c r="K70" s="154"/>
      <c r="L70" s="154"/>
      <c r="M70" s="154"/>
      <c r="N70" s="154"/>
      <c r="O70" s="154"/>
      <c r="P70" s="154"/>
      <c r="Q70" s="154"/>
      <c r="R70" s="154"/>
      <c r="S70" s="155"/>
    </row>
    <row r="71" spans="1:19" ht="20" customHeight="1" x14ac:dyDescent="0.2">
      <c r="A71" s="105"/>
      <c r="B71" s="615" t="s">
        <v>558</v>
      </c>
      <c r="C71" s="658">
        <f>C72+C73</f>
        <v>225000</v>
      </c>
      <c r="D71" s="616" t="s">
        <v>521</v>
      </c>
      <c r="E71" s="658">
        <v>11500</v>
      </c>
      <c r="F71" s="620">
        <v>50000</v>
      </c>
      <c r="G71" s="613">
        <f>(H71/1000)*1000</f>
        <v>15000</v>
      </c>
      <c r="H71" s="660">
        <f>(F71*1.3)-F71</f>
        <v>15000</v>
      </c>
      <c r="I71" s="746">
        <f t="shared" si="7"/>
        <v>26500</v>
      </c>
      <c r="J71" s="154"/>
      <c r="K71" s="154"/>
      <c r="L71" s="154"/>
      <c r="M71" s="154"/>
      <c r="N71" s="154"/>
      <c r="O71" s="154"/>
      <c r="P71" s="154"/>
      <c r="Q71" s="154"/>
      <c r="R71" s="154"/>
      <c r="S71" s="155"/>
    </row>
    <row r="72" spans="1:19" ht="20" customHeight="1" x14ac:dyDescent="0.2">
      <c r="A72" s="105"/>
      <c r="B72" s="304" t="s">
        <v>517</v>
      </c>
      <c r="C72" s="655">
        <v>5000</v>
      </c>
      <c r="D72" s="602" t="s">
        <v>522</v>
      </c>
      <c r="E72" s="656">
        <v>4500</v>
      </c>
      <c r="F72" s="605">
        <v>10000</v>
      </c>
      <c r="G72" s="621">
        <f>(H72/1000)*1000</f>
        <v>3000</v>
      </c>
      <c r="H72" s="608">
        <f t="shared" ref="H72:H75" si="9">(F72*1.3)-F72</f>
        <v>3000</v>
      </c>
      <c r="I72" s="744">
        <f t="shared" si="7"/>
        <v>7500</v>
      </c>
      <c r="J72" s="154"/>
      <c r="K72" s="154"/>
      <c r="L72" s="154"/>
      <c r="M72" s="154"/>
      <c r="N72" s="154"/>
      <c r="O72" s="154"/>
      <c r="P72" s="154"/>
      <c r="Q72" s="154"/>
      <c r="R72" s="154"/>
      <c r="S72" s="155"/>
    </row>
    <row r="73" spans="1:19" ht="20" customHeight="1" x14ac:dyDescent="0.2">
      <c r="A73" s="105"/>
      <c r="B73" s="304" t="s">
        <v>518</v>
      </c>
      <c r="C73" s="655">
        <v>220000</v>
      </c>
      <c r="D73" s="602" t="s">
        <v>522</v>
      </c>
      <c r="E73" s="656">
        <v>12000</v>
      </c>
      <c r="F73" s="605">
        <v>30000</v>
      </c>
      <c r="G73" s="621">
        <f>(H73/1000)*1000</f>
        <v>9000</v>
      </c>
      <c r="H73" s="608">
        <f t="shared" si="9"/>
        <v>9000</v>
      </c>
      <c r="I73" s="744">
        <f t="shared" si="7"/>
        <v>21000</v>
      </c>
      <c r="J73" s="154"/>
      <c r="K73" s="154"/>
      <c r="L73" s="154"/>
      <c r="M73" s="154"/>
      <c r="N73" s="154"/>
      <c r="O73" s="154"/>
      <c r="P73" s="154"/>
      <c r="Q73" s="154"/>
      <c r="R73" s="154"/>
      <c r="S73" s="155"/>
    </row>
    <row r="74" spans="1:19" ht="18" x14ac:dyDescent="0.2">
      <c r="A74" s="105"/>
      <c r="B74" s="304" t="s">
        <v>559</v>
      </c>
      <c r="C74" s="655">
        <v>21400</v>
      </c>
      <c r="D74" s="602" t="s">
        <v>522</v>
      </c>
      <c r="E74" s="605"/>
      <c r="F74" s="605">
        <v>70000</v>
      </c>
      <c r="G74" s="621"/>
      <c r="H74" s="608"/>
      <c r="I74" s="744"/>
      <c r="J74" s="195"/>
      <c r="P74" s="155"/>
      <c r="Q74" s="155"/>
      <c r="R74" s="155"/>
      <c r="S74" s="155"/>
    </row>
    <row r="75" spans="1:19" ht="32.5" customHeight="1" thickBot="1" x14ac:dyDescent="0.25">
      <c r="A75" s="105"/>
      <c r="B75" s="183" t="s">
        <v>538</v>
      </c>
      <c r="C75" s="692">
        <f>C71</f>
        <v>225000</v>
      </c>
      <c r="D75" s="627" t="s">
        <v>521</v>
      </c>
      <c r="E75" s="662">
        <f>E71</f>
        <v>11500</v>
      </c>
      <c r="F75" s="611">
        <v>60000</v>
      </c>
      <c r="G75" s="664">
        <f>(H75/1000)*1000</f>
        <v>18000</v>
      </c>
      <c r="H75" s="614">
        <f t="shared" si="9"/>
        <v>18000</v>
      </c>
      <c r="I75" s="747">
        <f t="shared" si="7"/>
        <v>29500</v>
      </c>
      <c r="J75" s="154"/>
      <c r="K75" s="154"/>
      <c r="L75" s="154"/>
      <c r="M75" s="154"/>
      <c r="N75" s="154"/>
      <c r="O75" s="154"/>
      <c r="P75" s="154"/>
      <c r="Q75" s="154"/>
      <c r="R75" s="154"/>
      <c r="S75" s="155"/>
    </row>
    <row r="76" spans="1:19" ht="20" customHeight="1" thickBot="1" x14ac:dyDescent="0.4">
      <c r="A76" s="105"/>
      <c r="B76" s="908" t="s">
        <v>524</v>
      </c>
      <c r="C76" s="909"/>
      <c r="D76" s="909"/>
      <c r="E76" s="909"/>
      <c r="F76" s="910"/>
      <c r="G76" s="600"/>
      <c r="H76" s="600"/>
      <c r="I76" s="600"/>
      <c r="J76" s="154"/>
      <c r="K76" s="154"/>
      <c r="L76" s="154"/>
      <c r="M76" s="154"/>
      <c r="N76" s="154"/>
      <c r="O76" s="154"/>
      <c r="P76" s="154"/>
      <c r="Q76" s="154"/>
      <c r="R76" s="154"/>
      <c r="S76" s="155"/>
    </row>
    <row r="77" spans="1:19" ht="20" customHeight="1" x14ac:dyDescent="0.35">
      <c r="A77" s="105"/>
      <c r="B77" s="167" t="s">
        <v>11</v>
      </c>
      <c r="C77" s="168" t="s">
        <v>136</v>
      </c>
      <c r="D77" s="698" t="s">
        <v>513</v>
      </c>
      <c r="E77" s="698" t="s">
        <v>33</v>
      </c>
      <c r="F77" s="699" t="s">
        <v>47</v>
      </c>
      <c r="G77" s="600"/>
      <c r="H77" s="600"/>
      <c r="I77" s="600"/>
      <c r="J77" s="154"/>
      <c r="K77" s="154"/>
      <c r="L77" s="154"/>
      <c r="M77" s="154"/>
      <c r="N77" s="154"/>
      <c r="O77" s="154"/>
      <c r="P77" s="154"/>
      <c r="Q77" s="154"/>
      <c r="R77" s="154"/>
      <c r="S77" s="155"/>
    </row>
    <row r="78" spans="1:19" ht="20" customHeight="1" x14ac:dyDescent="0.35">
      <c r="A78" s="105"/>
      <c r="B78" s="701" t="s">
        <v>560</v>
      </c>
      <c r="C78" s="920">
        <f>C71</f>
        <v>225000</v>
      </c>
      <c r="D78" s="912" t="s">
        <v>523</v>
      </c>
      <c r="E78" s="1114">
        <f>E75</f>
        <v>11500</v>
      </c>
      <c r="F78" s="1084">
        <v>70000</v>
      </c>
      <c r="G78" s="600"/>
      <c r="H78" s="600"/>
      <c r="I78" s="600"/>
      <c r="J78" s="154"/>
      <c r="K78" s="154"/>
      <c r="L78" s="154"/>
      <c r="M78" s="154"/>
      <c r="N78" s="154"/>
      <c r="O78" s="154"/>
      <c r="P78" s="154"/>
      <c r="Q78" s="154"/>
      <c r="R78" s="154"/>
      <c r="S78" s="155"/>
    </row>
    <row r="79" spans="1:19" ht="20" customHeight="1" x14ac:dyDescent="0.35">
      <c r="A79" s="105"/>
      <c r="B79" s="702" t="s">
        <v>516</v>
      </c>
      <c r="C79" s="921"/>
      <c r="D79" s="1113"/>
      <c r="E79" s="1112"/>
      <c r="F79" s="1092"/>
      <c r="G79" s="600"/>
      <c r="H79" s="600"/>
      <c r="I79" s="600"/>
      <c r="J79" s="154"/>
      <c r="K79" s="154"/>
      <c r="L79" s="154"/>
      <c r="M79" s="154"/>
      <c r="N79" s="154"/>
      <c r="O79" s="154"/>
      <c r="P79" s="154"/>
      <c r="Q79" s="154"/>
      <c r="R79" s="154"/>
      <c r="S79" s="155"/>
    </row>
    <row r="80" spans="1:19" ht="20" customHeight="1" x14ac:dyDescent="0.35">
      <c r="A80" s="105"/>
      <c r="B80" s="621" t="s">
        <v>533</v>
      </c>
      <c r="C80" s="920">
        <f>C72</f>
        <v>5000</v>
      </c>
      <c r="D80" s="915" t="s">
        <v>523</v>
      </c>
      <c r="E80" s="1111">
        <f>E72</f>
        <v>4500</v>
      </c>
      <c r="F80" s="1110">
        <v>30000</v>
      </c>
      <c r="G80" s="600"/>
      <c r="H80" s="600"/>
      <c r="I80" s="600"/>
      <c r="J80" s="154"/>
      <c r="K80" s="154"/>
      <c r="L80" s="154"/>
      <c r="M80" s="154"/>
      <c r="N80" s="154"/>
      <c r="O80" s="154"/>
      <c r="P80" s="154"/>
      <c r="Q80" s="154"/>
      <c r="R80" s="154"/>
      <c r="S80" s="155"/>
    </row>
    <row r="81" spans="1:19" ht="20" customHeight="1" x14ac:dyDescent="0.35">
      <c r="A81" s="105"/>
      <c r="B81" s="700" t="s">
        <v>516</v>
      </c>
      <c r="C81" s="921"/>
      <c r="D81" s="916"/>
      <c r="E81" s="1112"/>
      <c r="F81" s="1092"/>
      <c r="G81" s="600"/>
      <c r="H81" s="600"/>
      <c r="I81" s="600"/>
      <c r="J81" s="154"/>
      <c r="K81" s="154"/>
      <c r="L81" s="154"/>
      <c r="M81" s="154"/>
      <c r="N81" s="154"/>
      <c r="O81" s="154"/>
      <c r="P81" s="154"/>
      <c r="Q81" s="154"/>
      <c r="R81" s="154"/>
      <c r="S81" s="155"/>
    </row>
    <row r="82" spans="1:19" ht="20" customHeight="1" x14ac:dyDescent="0.35">
      <c r="A82" s="105"/>
      <c r="B82" s="621" t="s">
        <v>534</v>
      </c>
      <c r="C82" s="920">
        <f>C73</f>
        <v>220000</v>
      </c>
      <c r="D82" s="1107" t="s">
        <v>523</v>
      </c>
      <c r="E82" s="1109">
        <f>E73</f>
        <v>12000</v>
      </c>
      <c r="F82" s="1110">
        <v>50000</v>
      </c>
      <c r="G82" s="600"/>
      <c r="H82" s="600"/>
      <c r="I82" s="600"/>
      <c r="J82" s="154"/>
      <c r="K82" s="154"/>
      <c r="L82" s="154"/>
      <c r="M82" s="154"/>
      <c r="N82" s="154"/>
      <c r="O82" s="154"/>
      <c r="P82" s="154"/>
      <c r="Q82" s="154"/>
      <c r="R82" s="154"/>
      <c r="S82" s="155"/>
    </row>
    <row r="83" spans="1:19" ht="20" customHeight="1" thickBot="1" x14ac:dyDescent="0.4">
      <c r="A83" s="105"/>
      <c r="B83" s="684" t="s">
        <v>516</v>
      </c>
      <c r="C83" s="1106"/>
      <c r="D83" s="1108"/>
      <c r="E83" s="979"/>
      <c r="F83" s="1079"/>
      <c r="G83" s="600"/>
      <c r="H83" s="600"/>
      <c r="I83" s="600"/>
      <c r="J83" s="154"/>
      <c r="K83" s="154"/>
      <c r="L83" s="154"/>
      <c r="M83" s="154"/>
      <c r="N83" s="154"/>
      <c r="O83" s="154"/>
      <c r="P83" s="154"/>
      <c r="Q83" s="154"/>
      <c r="R83" s="154"/>
      <c r="S83" s="155"/>
    </row>
    <row r="84" spans="1:19" ht="20" customHeight="1" thickBot="1" x14ac:dyDescent="0.4">
      <c r="A84" s="105"/>
      <c r="B84" s="703"/>
      <c r="C84" s="703"/>
      <c r="D84" s="704"/>
      <c r="E84" s="668"/>
      <c r="F84" s="245"/>
      <c r="G84" s="669"/>
      <c r="H84" s="600"/>
      <c r="I84" s="600"/>
      <c r="J84" s="600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1:19" ht="10.9" customHeight="1" thickBot="1" x14ac:dyDescent="0.25">
      <c r="A85" s="105"/>
      <c r="B85" s="189"/>
      <c r="C85" s="190"/>
      <c r="D85" s="191"/>
      <c r="E85" s="192"/>
      <c r="F85" s="192"/>
      <c r="G85" s="192"/>
      <c r="H85" s="138" t="s">
        <v>26</v>
      </c>
      <c r="I85" s="195"/>
      <c r="J85" s="195"/>
      <c r="M85" s="155"/>
      <c r="N85" s="155"/>
      <c r="O85" s="155"/>
      <c r="P85" s="155"/>
      <c r="Q85" s="155"/>
      <c r="R85" s="155"/>
      <c r="S85" s="155"/>
    </row>
    <row r="86" spans="1:19" ht="10.9" customHeight="1" x14ac:dyDescent="0.2">
      <c r="A86" s="105"/>
      <c r="B86" s="1057" t="s">
        <v>8</v>
      </c>
      <c r="C86" s="1058"/>
      <c r="D86" s="1059"/>
      <c r="E86" s="194"/>
      <c r="F86" s="194"/>
      <c r="G86" s="105"/>
      <c r="H86" s="105"/>
      <c r="I86" s="195"/>
      <c r="J86" s="195"/>
      <c r="M86" s="155"/>
      <c r="N86" s="155"/>
      <c r="O86" s="155"/>
      <c r="P86" s="155"/>
      <c r="Q86" s="155"/>
      <c r="R86" s="155"/>
      <c r="S86" s="155"/>
    </row>
    <row r="87" spans="1:19" ht="10.9" customHeight="1" x14ac:dyDescent="0.2">
      <c r="A87" s="105"/>
      <c r="B87" s="231" t="s">
        <v>49</v>
      </c>
      <c r="C87" s="232" t="s">
        <v>50</v>
      </c>
      <c r="D87" s="233" t="s">
        <v>47</v>
      </c>
      <c r="E87" s="199"/>
      <c r="F87" s="199"/>
      <c r="G87" s="105"/>
      <c r="H87" s="105"/>
      <c r="I87" s="195"/>
      <c r="J87" s="195"/>
      <c r="M87" s="155"/>
      <c r="N87" s="155"/>
      <c r="O87" s="155"/>
      <c r="P87" s="155"/>
      <c r="Q87" s="155"/>
      <c r="R87" s="155"/>
      <c r="S87" s="155"/>
    </row>
    <row r="88" spans="1:19" ht="18.649999999999999" customHeight="1" thickBot="1" x14ac:dyDescent="0.25">
      <c r="A88" s="105"/>
      <c r="B88" s="200" t="s">
        <v>174</v>
      </c>
      <c r="C88" s="201">
        <v>150000</v>
      </c>
      <c r="D88" s="163" t="s">
        <v>325</v>
      </c>
      <c r="E88" s="136"/>
      <c r="F88" s="134"/>
      <c r="G88" s="105"/>
      <c r="H88" s="105"/>
      <c r="I88" s="195"/>
      <c r="J88" s="195"/>
      <c r="M88" s="155"/>
      <c r="P88" s="155"/>
      <c r="Q88" s="155"/>
      <c r="R88" s="155"/>
      <c r="S88" s="155"/>
    </row>
    <row r="89" spans="1:19" s="65" customFormat="1" ht="20.25" customHeight="1" x14ac:dyDescent="0.25">
      <c r="A89" s="105"/>
      <c r="B89" s="192"/>
      <c r="C89" s="192"/>
      <c r="D89" s="134"/>
      <c r="E89" s="134"/>
      <c r="F89" s="134"/>
      <c r="G89" s="105"/>
      <c r="H89" s="105"/>
      <c r="I89" s="195"/>
      <c r="J89" s="195"/>
      <c r="K89" s="195"/>
      <c r="L89" s="195"/>
      <c r="M89" s="155"/>
      <c r="N89" s="98"/>
      <c r="O89" s="98"/>
      <c r="P89" s="98"/>
    </row>
    <row r="90" spans="1:19" s="65" customFormat="1" ht="11" thickBot="1" x14ac:dyDescent="0.3">
      <c r="A90" s="105"/>
      <c r="B90" s="189"/>
      <c r="C90" s="192"/>
      <c r="D90" s="134"/>
      <c r="E90" s="134"/>
      <c r="F90" s="134"/>
      <c r="G90" s="105"/>
      <c r="H90" s="105"/>
      <c r="I90" s="195"/>
      <c r="J90" s="195"/>
      <c r="K90" s="195"/>
      <c r="L90" s="195"/>
      <c r="M90" s="195"/>
      <c r="N90" s="98"/>
      <c r="O90" s="98"/>
      <c r="P90" s="98"/>
    </row>
    <row r="91" spans="1:19" s="65" customFormat="1" ht="11" thickBot="1" x14ac:dyDescent="0.3">
      <c r="A91" s="105"/>
      <c r="B91" s="1057" t="s">
        <v>9</v>
      </c>
      <c r="C91" s="1058"/>
      <c r="D91" s="1058"/>
      <c r="E91" s="1059"/>
      <c r="F91" s="134"/>
      <c r="G91" s="105"/>
      <c r="H91" s="105"/>
      <c r="I91" s="105"/>
      <c r="J91" s="195"/>
      <c r="K91" s="155"/>
      <c r="L91" s="155"/>
      <c r="M91" s="98"/>
      <c r="N91" s="98"/>
      <c r="O91" s="98"/>
      <c r="P91" s="98"/>
    </row>
    <row r="92" spans="1:19" s="65" customFormat="1" ht="10.5" x14ac:dyDescent="0.25">
      <c r="A92" s="105"/>
      <c r="B92" s="248" t="s">
        <v>58</v>
      </c>
      <c r="C92" s="249">
        <v>0.6</v>
      </c>
      <c r="D92" s="249" t="s">
        <v>59</v>
      </c>
      <c r="E92" s="250">
        <v>0.8</v>
      </c>
      <c r="F92" s="134"/>
      <c r="G92" s="105"/>
      <c r="H92" s="105"/>
      <c r="I92" s="105"/>
      <c r="J92" s="195"/>
      <c r="K92" s="155"/>
      <c r="L92" s="155"/>
      <c r="M92" s="98"/>
      <c r="N92" s="98"/>
      <c r="O92" s="98"/>
      <c r="P92" s="98"/>
    </row>
    <row r="93" spans="1:19" s="65" customFormat="1" ht="10.5" x14ac:dyDescent="0.25">
      <c r="A93" s="105"/>
      <c r="B93" s="206" t="s">
        <v>60</v>
      </c>
      <c r="C93" s="207">
        <v>1.2</v>
      </c>
      <c r="D93" s="207" t="s">
        <v>61</v>
      </c>
      <c r="E93" s="208">
        <v>0.9</v>
      </c>
      <c r="F93" s="209"/>
      <c r="G93" s="105"/>
      <c r="H93" s="105"/>
      <c r="I93" s="105"/>
      <c r="J93" s="195"/>
      <c r="K93" s="155"/>
      <c r="L93" s="155"/>
      <c r="M93" s="98"/>
      <c r="N93" s="98"/>
      <c r="O93" s="98"/>
      <c r="P93" s="98"/>
    </row>
    <row r="94" spans="1:19" s="65" customFormat="1" ht="10.5" x14ac:dyDescent="0.25">
      <c r="A94" s="105"/>
      <c r="B94" s="206" t="s">
        <v>62</v>
      </c>
      <c r="C94" s="207">
        <v>1.3</v>
      </c>
      <c r="D94" s="207" t="s">
        <v>63</v>
      </c>
      <c r="E94" s="208">
        <v>1.3</v>
      </c>
      <c r="F94" s="209"/>
      <c r="G94" s="105"/>
      <c r="H94" s="105"/>
      <c r="I94" s="105"/>
      <c r="J94" s="195"/>
      <c r="K94" s="155"/>
      <c r="L94" s="155"/>
      <c r="M94" s="98"/>
      <c r="N94" s="98"/>
      <c r="O94" s="98"/>
      <c r="P94" s="98"/>
    </row>
    <row r="95" spans="1:19" s="65" customFormat="1" ht="10.5" x14ac:dyDescent="0.25">
      <c r="A95" s="105"/>
      <c r="B95" s="206" t="s">
        <v>64</v>
      </c>
      <c r="C95" s="207">
        <v>1.2</v>
      </c>
      <c r="D95" s="207" t="s">
        <v>65</v>
      </c>
      <c r="E95" s="208">
        <v>1.3</v>
      </c>
      <c r="F95" s="209"/>
      <c r="G95" s="105"/>
      <c r="H95" s="105"/>
      <c r="I95" s="105"/>
      <c r="J95" s="195"/>
      <c r="K95" s="195"/>
      <c r="L95" s="195"/>
      <c r="M95" s="98"/>
      <c r="N95" s="98"/>
      <c r="O95" s="98"/>
      <c r="P95" s="98"/>
    </row>
    <row r="96" spans="1:19" s="65" customFormat="1" ht="10.5" x14ac:dyDescent="0.25">
      <c r="A96" s="105"/>
      <c r="B96" s="206" t="s">
        <v>66</v>
      </c>
      <c r="C96" s="207">
        <v>1</v>
      </c>
      <c r="D96" s="207" t="s">
        <v>67</v>
      </c>
      <c r="E96" s="208">
        <v>1.4</v>
      </c>
      <c r="F96" s="209"/>
      <c r="G96" s="105"/>
      <c r="H96" s="105"/>
      <c r="I96" s="105"/>
      <c r="J96" s="155"/>
      <c r="K96" s="155"/>
      <c r="L96" s="155"/>
      <c r="M96" s="98"/>
      <c r="N96" s="98"/>
      <c r="O96" s="98"/>
      <c r="P96" s="98"/>
    </row>
    <row r="97" spans="1:16" s="65" customFormat="1" ht="11" thickBot="1" x14ac:dyDescent="0.3">
      <c r="A97" s="105"/>
      <c r="B97" s="210" t="s">
        <v>68</v>
      </c>
      <c r="C97" s="211">
        <v>0.8</v>
      </c>
      <c r="D97" s="211" t="s">
        <v>69</v>
      </c>
      <c r="E97" s="212">
        <v>1.4</v>
      </c>
      <c r="F97" s="209"/>
      <c r="G97" s="105"/>
      <c r="H97" s="213"/>
      <c r="I97" s="105"/>
      <c r="J97" s="155"/>
      <c r="K97" s="155"/>
      <c r="L97" s="155"/>
      <c r="M97" s="98"/>
      <c r="N97" s="98"/>
      <c r="O97" s="98"/>
      <c r="P97" s="98"/>
    </row>
    <row r="98" spans="1:16" s="65" customFormat="1" ht="11" thickBot="1" x14ac:dyDescent="0.3">
      <c r="A98" s="105"/>
      <c r="B98" s="209"/>
      <c r="C98" s="209"/>
      <c r="D98" s="209"/>
      <c r="E98" s="209"/>
      <c r="F98" s="209"/>
      <c r="G98" s="105"/>
      <c r="H98" s="213"/>
      <c r="I98" s="195"/>
      <c r="J98" s="195"/>
      <c r="K98" s="195"/>
      <c r="L98" s="195"/>
      <c r="M98" s="98"/>
      <c r="N98" s="98"/>
      <c r="O98" s="98"/>
      <c r="P98" s="98"/>
    </row>
    <row r="99" spans="1:16" s="65" customFormat="1" ht="28.5" customHeight="1" thickBot="1" x14ac:dyDescent="0.3">
      <c r="B99" s="800" t="s">
        <v>70</v>
      </c>
      <c r="C99" s="802"/>
      <c r="D99" s="70"/>
      <c r="E99" s="70"/>
      <c r="F99" s="70"/>
      <c r="G99" s="70"/>
      <c r="H99" s="92"/>
      <c r="I99" s="195"/>
      <c r="J99" s="195"/>
      <c r="K99" s="477"/>
    </row>
    <row r="100" spans="1:16" s="65" customFormat="1" ht="10.5" x14ac:dyDescent="0.25">
      <c r="B100" s="358" t="s">
        <v>71</v>
      </c>
      <c r="C100" s="93">
        <v>0.15</v>
      </c>
      <c r="D100" s="70"/>
      <c r="E100" s="70"/>
      <c r="F100" s="70"/>
      <c r="G100" s="70"/>
      <c r="H100" s="70"/>
      <c r="I100" s="195"/>
      <c r="J100" s="195"/>
      <c r="K100" s="477"/>
    </row>
    <row r="101" spans="1:16" s="65" customFormat="1" ht="42" x14ac:dyDescent="0.25">
      <c r="B101" s="358" t="s">
        <v>264</v>
      </c>
      <c r="C101" s="93">
        <v>0.15</v>
      </c>
      <c r="D101" s="70"/>
      <c r="E101" s="70"/>
      <c r="F101" s="70"/>
      <c r="G101" s="70"/>
      <c r="H101" s="70"/>
      <c r="I101" s="195"/>
      <c r="J101" s="195"/>
      <c r="K101" s="477"/>
    </row>
    <row r="102" spans="1:16" s="65" customFormat="1" ht="31.5" x14ac:dyDescent="0.25">
      <c r="B102" s="95" t="s">
        <v>209</v>
      </c>
      <c r="C102" s="94">
        <v>0.35</v>
      </c>
      <c r="D102" s="70"/>
      <c r="E102" s="70"/>
      <c r="F102" s="70"/>
      <c r="G102" s="70"/>
      <c r="H102" s="70"/>
      <c r="I102" s="195"/>
      <c r="J102" s="195"/>
      <c r="K102" s="477"/>
    </row>
    <row r="103" spans="1:16" s="65" customFormat="1" ht="10.5" x14ac:dyDescent="0.25">
      <c r="B103" s="357" t="s">
        <v>265</v>
      </c>
      <c r="C103" s="94">
        <v>0.15</v>
      </c>
      <c r="D103" s="70"/>
      <c r="E103" s="70"/>
      <c r="F103" s="70"/>
      <c r="G103" s="70"/>
      <c r="H103" s="70"/>
      <c r="I103" s="195"/>
      <c r="J103" s="195"/>
      <c r="K103" s="477"/>
    </row>
    <row r="104" spans="1:16" s="65" customFormat="1" ht="31.5" x14ac:dyDescent="0.25">
      <c r="B104" s="357" t="s">
        <v>72</v>
      </c>
      <c r="C104" s="94">
        <v>0.55000000000000004</v>
      </c>
      <c r="D104" s="70"/>
      <c r="E104" s="70"/>
      <c r="F104" s="70"/>
      <c r="G104" s="70"/>
      <c r="H104" s="70"/>
      <c r="I104" s="195"/>
      <c r="J104" s="195"/>
      <c r="K104" s="477"/>
    </row>
    <row r="105" spans="1:16" s="65" customFormat="1" ht="10.5" x14ac:dyDescent="0.25">
      <c r="B105" s="357" t="s">
        <v>191</v>
      </c>
      <c r="C105" s="94">
        <v>0.15</v>
      </c>
      <c r="D105" s="70"/>
      <c r="E105" s="70"/>
      <c r="F105" s="70"/>
      <c r="G105" s="70"/>
      <c r="H105" s="70"/>
      <c r="I105" s="195"/>
      <c r="J105" s="195"/>
      <c r="K105" s="477"/>
    </row>
    <row r="106" spans="1:16" s="65" customFormat="1" ht="10.5" x14ac:dyDescent="0.25">
      <c r="B106" s="357" t="s">
        <v>73</v>
      </c>
      <c r="C106" s="94">
        <v>0.15</v>
      </c>
      <c r="D106" s="70"/>
      <c r="E106" s="70"/>
      <c r="F106" s="70"/>
      <c r="G106" s="70"/>
      <c r="H106" s="70"/>
      <c r="I106" s="195"/>
      <c r="J106" s="195"/>
      <c r="K106" s="477"/>
    </row>
    <row r="107" spans="1:16" s="65" customFormat="1" ht="10.5" x14ac:dyDescent="0.25">
      <c r="B107" s="357" t="s">
        <v>266</v>
      </c>
      <c r="C107" s="94">
        <v>0.2</v>
      </c>
      <c r="D107" s="70"/>
      <c r="E107" s="70"/>
      <c r="F107" s="70"/>
      <c r="G107" s="70"/>
      <c r="H107" s="70"/>
      <c r="I107" s="195"/>
      <c r="J107" s="195"/>
      <c r="K107" s="477"/>
    </row>
    <row r="108" spans="1:16" s="10" customFormat="1" ht="10.5" x14ac:dyDescent="0.25">
      <c r="B108" s="357" t="s">
        <v>74</v>
      </c>
      <c r="C108" s="94">
        <v>0.15</v>
      </c>
      <c r="D108" s="70"/>
      <c r="E108" s="70"/>
      <c r="F108" s="70"/>
      <c r="G108" s="70"/>
      <c r="H108" s="70"/>
      <c r="I108" s="195"/>
      <c r="J108" s="195"/>
      <c r="K108" s="477"/>
    </row>
    <row r="109" spans="1:16" s="10" customFormat="1" ht="10.5" x14ac:dyDescent="0.25">
      <c r="B109" s="357" t="s">
        <v>75</v>
      </c>
      <c r="C109" s="94">
        <v>0.15</v>
      </c>
      <c r="D109" s="70"/>
      <c r="E109" s="70"/>
      <c r="F109" s="70"/>
      <c r="G109" s="70"/>
      <c r="H109" s="70"/>
      <c r="I109" s="195"/>
      <c r="J109" s="195"/>
      <c r="K109" s="477"/>
    </row>
    <row r="110" spans="1:16" s="10" customFormat="1" ht="31.5" x14ac:dyDescent="0.25">
      <c r="B110" s="357" t="s">
        <v>76</v>
      </c>
      <c r="C110" s="94">
        <v>0.25</v>
      </c>
      <c r="D110" s="70"/>
      <c r="E110" s="70"/>
      <c r="F110" s="70"/>
      <c r="G110" s="70"/>
      <c r="H110" s="70"/>
      <c r="I110" s="195"/>
      <c r="J110" s="195"/>
      <c r="K110" s="477"/>
    </row>
    <row r="111" spans="1:16" s="10" customFormat="1" ht="52.5" x14ac:dyDescent="0.25">
      <c r="B111" s="95" t="s">
        <v>77</v>
      </c>
      <c r="C111" s="96">
        <v>1</v>
      </c>
      <c r="D111" s="70"/>
      <c r="E111" s="70"/>
      <c r="F111" s="70"/>
      <c r="G111" s="70"/>
      <c r="H111" s="70"/>
      <c r="I111" s="195"/>
      <c r="J111" s="195"/>
      <c r="K111" s="477"/>
    </row>
    <row r="112" spans="1:16" s="10" customFormat="1" ht="10.5" x14ac:dyDescent="0.25">
      <c r="B112" s="95" t="s">
        <v>78</v>
      </c>
      <c r="C112" s="96">
        <v>0.5</v>
      </c>
      <c r="D112" s="70"/>
      <c r="E112" s="70"/>
      <c r="F112" s="70"/>
      <c r="G112" s="70"/>
      <c r="H112" s="88"/>
      <c r="I112" s="195"/>
      <c r="J112" s="195"/>
      <c r="K112" s="477"/>
    </row>
    <row r="113" spans="1:12" s="10" customFormat="1" ht="10.5" x14ac:dyDescent="0.25">
      <c r="B113" s="95" t="s">
        <v>79</v>
      </c>
      <c r="C113" s="96">
        <v>0.5</v>
      </c>
      <c r="D113" s="70"/>
      <c r="E113" s="70"/>
      <c r="F113" s="70"/>
      <c r="G113" s="70"/>
      <c r="H113" s="98"/>
      <c r="I113" s="195"/>
      <c r="J113" s="195"/>
      <c r="K113" s="477"/>
    </row>
    <row r="114" spans="1:12" s="10" customFormat="1" ht="12.5" x14ac:dyDescent="0.25">
      <c r="B114" s="95" t="s">
        <v>268</v>
      </c>
      <c r="C114" s="97">
        <v>0.15</v>
      </c>
      <c r="D114" s="401" t="s">
        <v>26</v>
      </c>
      <c r="E114" s="87"/>
      <c r="F114" s="87"/>
      <c r="G114" s="87"/>
      <c r="H114" s="98"/>
      <c r="I114" s="195"/>
      <c r="J114" s="195"/>
      <c r="K114" s="477"/>
    </row>
    <row r="115" spans="1:12" s="10" customFormat="1" ht="11" thickBot="1" x14ac:dyDescent="0.3">
      <c r="B115" s="99" t="s">
        <v>80</v>
      </c>
      <c r="C115" s="100">
        <v>0.15</v>
      </c>
      <c r="I115" s="195"/>
      <c r="J115" s="195"/>
      <c r="K115" s="477"/>
    </row>
    <row r="116" spans="1:12" ht="10.9" customHeight="1" x14ac:dyDescent="0.25">
      <c r="A116" s="105"/>
      <c r="B116" s="214"/>
      <c r="C116" s="215"/>
      <c r="D116" s="87"/>
      <c r="E116" s="87"/>
      <c r="F116" s="87"/>
      <c r="G116" s="87"/>
      <c r="H116" s="98"/>
      <c r="I116" s="1"/>
      <c r="J116" s="1"/>
      <c r="K116" s="53"/>
      <c r="L116" s="98"/>
    </row>
    <row r="117" spans="1:12" ht="10.9" customHeight="1" x14ac:dyDescent="0.25">
      <c r="A117" s="105"/>
      <c r="B117" s="102"/>
      <c r="C117" s="103"/>
      <c r="D117" s="98"/>
      <c r="E117" s="98"/>
      <c r="F117" s="98"/>
      <c r="G117" s="98"/>
      <c r="H117" s="104"/>
      <c r="I117" s="1"/>
      <c r="J117" s="1"/>
      <c r="K117" s="53"/>
      <c r="L117" s="98"/>
    </row>
    <row r="118" spans="1:12" ht="10.9" customHeight="1" x14ac:dyDescent="0.25">
      <c r="A118" s="105"/>
      <c r="B118" s="266" t="s">
        <v>270</v>
      </c>
      <c r="C118" s="266"/>
      <c r="D118" s="266"/>
      <c r="E118" s="267"/>
      <c r="F118" s="267"/>
      <c r="G118" s="267"/>
      <c r="H118" s="104"/>
      <c r="I118" s="1"/>
      <c r="J118" s="1"/>
      <c r="K118" s="53"/>
      <c r="L118" s="98"/>
    </row>
    <row r="119" spans="1:12" ht="10.9" customHeight="1" x14ac:dyDescent="0.25">
      <c r="A119" s="105"/>
      <c r="B119" s="266" t="s">
        <v>85</v>
      </c>
      <c r="C119" s="266"/>
      <c r="D119" s="266"/>
      <c r="E119" s="266"/>
      <c r="F119" s="266"/>
      <c r="G119" s="266"/>
      <c r="H119" s="104"/>
      <c r="I119" s="1"/>
      <c r="J119" s="1"/>
      <c r="K119" s="53"/>
      <c r="L119" s="98"/>
    </row>
    <row r="120" spans="1:12" ht="10.9" customHeight="1" x14ac:dyDescent="0.25">
      <c r="A120" s="105"/>
      <c r="B120" s="266" t="s">
        <v>626</v>
      </c>
      <c r="C120" s="266"/>
      <c r="D120" s="266"/>
      <c r="E120" s="266"/>
      <c r="F120" s="266"/>
      <c r="G120" s="266"/>
      <c r="H120" s="104"/>
      <c r="I120" s="1"/>
      <c r="J120" s="1"/>
      <c r="K120" s="53"/>
      <c r="L120" s="98"/>
    </row>
    <row r="121" spans="1:12" ht="10.9" customHeight="1" x14ac:dyDescent="0.25">
      <c r="A121" s="105"/>
      <c r="B121" s="266" t="s">
        <v>86</v>
      </c>
      <c r="C121" s="266"/>
      <c r="D121" s="266"/>
      <c r="E121" s="266"/>
      <c r="F121" s="266"/>
      <c r="G121" s="266"/>
      <c r="H121" s="70"/>
      <c r="I121" s="52"/>
      <c r="J121" s="52"/>
      <c r="K121" s="53"/>
      <c r="L121" s="98"/>
    </row>
    <row r="122" spans="1:12" ht="10.9" customHeight="1" x14ac:dyDescent="0.25">
      <c r="A122" s="105"/>
      <c r="B122" s="266" t="s">
        <v>87</v>
      </c>
      <c r="C122" s="266"/>
      <c r="D122" s="268"/>
      <c r="E122" s="268"/>
      <c r="F122" s="268"/>
      <c r="G122" s="268"/>
      <c r="H122" s="70"/>
      <c r="I122" s="52"/>
      <c r="J122" s="52"/>
      <c r="K122" s="53"/>
      <c r="L122" s="98"/>
    </row>
    <row r="123" spans="1:12" ht="10.9" customHeight="1" x14ac:dyDescent="0.25">
      <c r="A123" s="105"/>
      <c r="B123" s="266" t="s">
        <v>88</v>
      </c>
      <c r="C123" s="266"/>
      <c r="D123" s="269"/>
      <c r="E123" s="269"/>
      <c r="F123" s="269"/>
      <c r="G123" s="269"/>
      <c r="H123" s="10"/>
      <c r="I123" s="11"/>
      <c r="J123" s="11"/>
      <c r="K123" s="12"/>
      <c r="L123" s="10"/>
    </row>
    <row r="124" spans="1:12" ht="10.9" customHeight="1" x14ac:dyDescent="0.25">
      <c r="A124" s="105"/>
      <c r="B124" s="10"/>
      <c r="C124" s="10"/>
      <c r="D124" s="209"/>
      <c r="E124" s="209"/>
      <c r="F124" s="209"/>
      <c r="G124" s="105"/>
      <c r="H124" s="213"/>
      <c r="I124" s="195"/>
      <c r="J124" s="195"/>
    </row>
    <row r="125" spans="1:12" ht="10.9" customHeight="1" x14ac:dyDescent="0.2">
      <c r="A125" s="105"/>
      <c r="B125" s="209"/>
      <c r="C125" s="209"/>
      <c r="D125" s="242"/>
      <c r="E125" s="242"/>
      <c r="F125" s="242"/>
      <c r="G125" s="242"/>
      <c r="H125" s="242"/>
      <c r="I125" s="195"/>
      <c r="J125" s="195"/>
    </row>
    <row r="126" spans="1:12" ht="10.9" customHeight="1" x14ac:dyDescent="0.2">
      <c r="A126" s="105"/>
      <c r="B126" s="242"/>
      <c r="C126" s="243"/>
      <c r="D126" s="105"/>
      <c r="E126" s="105"/>
      <c r="F126" s="105"/>
      <c r="G126" s="105"/>
      <c r="H126" s="105"/>
      <c r="I126" s="105"/>
      <c r="J126" s="105"/>
    </row>
    <row r="127" spans="1:12" ht="10.9" customHeight="1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</row>
    <row r="128" spans="1:12" ht="10.9" customHeight="1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</row>
    <row r="129" spans="1:10" ht="10.9" customHeight="1" x14ac:dyDescent="0.2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</row>
    <row r="130" spans="1:10" ht="10.9" customHeight="1" x14ac:dyDescent="0.2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</row>
    <row r="131" spans="1:10" ht="10.9" customHeight="1" x14ac:dyDescent="0.2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</row>
    <row r="132" spans="1:10" ht="10.9" customHeight="1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</row>
    <row r="133" spans="1:10" ht="10.9" customHeight="1" x14ac:dyDescent="0.2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</row>
    <row r="134" spans="1:10" ht="10.9" customHeight="1" x14ac:dyDescent="0.2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</row>
    <row r="135" spans="1:10" ht="10.9" customHeight="1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</row>
    <row r="136" spans="1:10" ht="10.9" customHeight="1" x14ac:dyDescent="0.2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</row>
    <row r="137" spans="1:10" ht="10.9" customHeight="1" x14ac:dyDescent="0.2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</row>
    <row r="138" spans="1:10" ht="10.9" customHeight="1" x14ac:dyDescent="0.2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</row>
    <row r="139" spans="1:10" ht="10.9" customHeight="1" x14ac:dyDescent="0.2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</row>
    <row r="140" spans="1:10" ht="10.9" customHeight="1" x14ac:dyDescent="0.2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</row>
    <row r="141" spans="1:10" ht="10.9" customHeight="1" x14ac:dyDescent="0.2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</row>
    <row r="142" spans="1:10" ht="10.9" customHeight="1" x14ac:dyDescent="0.2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</row>
    <row r="143" spans="1:10" ht="10.9" customHeight="1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</row>
    <row r="144" spans="1:10" ht="10.9" customHeight="1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</row>
    <row r="145" spans="1:10" ht="10.9" customHeight="1" x14ac:dyDescent="0.2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</row>
    <row r="146" spans="1:10" ht="10.9" customHeight="1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</row>
    <row r="147" spans="1:10" ht="10.9" customHeight="1" x14ac:dyDescent="0.2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</row>
    <row r="148" spans="1:10" ht="10.9" customHeight="1" x14ac:dyDescent="0.2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</row>
    <row r="149" spans="1:10" ht="10.9" customHeight="1" x14ac:dyDescent="0.2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</row>
    <row r="150" spans="1:10" ht="10.9" customHeight="1" x14ac:dyDescent="0.2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</row>
    <row r="151" spans="1:10" ht="10.9" customHeight="1" x14ac:dyDescent="0.2">
      <c r="A151" s="105"/>
      <c r="B151" s="105"/>
      <c r="C151" s="105"/>
      <c r="D151" s="105"/>
      <c r="E151" s="105"/>
      <c r="F151" s="105"/>
      <c r="G151" s="105"/>
      <c r="H151" s="105"/>
    </row>
    <row r="152" spans="1:10" ht="10.9" customHeight="1" x14ac:dyDescent="0.2">
      <c r="A152" s="105"/>
      <c r="B152" s="105"/>
      <c r="C152" s="105"/>
      <c r="D152" s="105"/>
      <c r="E152" s="105"/>
      <c r="F152" s="105"/>
      <c r="G152" s="105"/>
      <c r="H152" s="105"/>
    </row>
    <row r="153" spans="1:10" ht="10.9" customHeight="1" x14ac:dyDescent="0.2">
      <c r="A153" s="105"/>
      <c r="B153" s="105"/>
      <c r="C153" s="105"/>
      <c r="D153" s="105"/>
      <c r="E153" s="105"/>
      <c r="F153" s="105"/>
      <c r="G153" s="105"/>
      <c r="H153" s="105"/>
    </row>
    <row r="154" spans="1:10" ht="10.9" customHeight="1" x14ac:dyDescent="0.2">
      <c r="B154" s="105"/>
      <c r="C154" s="105"/>
      <c r="D154" s="105"/>
      <c r="E154" s="105"/>
      <c r="F154" s="105"/>
      <c r="G154" s="105"/>
      <c r="H154" s="105"/>
    </row>
    <row r="155" spans="1:10" ht="10.9" customHeight="1" x14ac:dyDescent="0.2">
      <c r="B155" s="105"/>
      <c r="C155" s="105"/>
      <c r="D155" s="105"/>
      <c r="E155" s="105"/>
      <c r="F155" s="105"/>
      <c r="G155" s="105"/>
      <c r="H155" s="105"/>
    </row>
    <row r="156" spans="1:10" ht="10.9" customHeight="1" x14ac:dyDescent="0.2">
      <c r="B156" s="105"/>
      <c r="C156" s="105"/>
      <c r="D156" s="105"/>
      <c r="E156" s="105"/>
      <c r="F156" s="105"/>
      <c r="G156" s="105"/>
      <c r="H156" s="105"/>
    </row>
    <row r="157" spans="1:10" ht="10.9" customHeight="1" x14ac:dyDescent="0.2">
      <c r="B157" s="105"/>
      <c r="C157" s="105"/>
      <c r="D157" s="105"/>
      <c r="E157" s="105"/>
      <c r="F157" s="105"/>
      <c r="G157" s="105"/>
      <c r="H157" s="105"/>
    </row>
    <row r="158" spans="1:10" ht="10.9" customHeight="1" x14ac:dyDescent="0.2">
      <c r="B158" s="105"/>
      <c r="C158" s="105"/>
      <c r="D158" s="105"/>
      <c r="E158" s="105"/>
      <c r="F158" s="105"/>
      <c r="G158" s="105"/>
      <c r="H158" s="105"/>
    </row>
    <row r="159" spans="1:10" ht="10.9" customHeight="1" x14ac:dyDescent="0.2">
      <c r="B159" s="105"/>
      <c r="C159" s="105"/>
      <c r="D159" s="105"/>
      <c r="E159" s="105"/>
      <c r="F159" s="105"/>
      <c r="G159" s="105"/>
      <c r="H159" s="105"/>
    </row>
    <row r="160" spans="1:10" ht="10.9" customHeight="1" x14ac:dyDescent="0.2">
      <c r="B160" s="105"/>
      <c r="C160" s="105"/>
      <c r="D160" s="105"/>
      <c r="E160" s="105"/>
      <c r="F160" s="105"/>
      <c r="G160" s="105"/>
      <c r="H160" s="105"/>
    </row>
    <row r="161" spans="2:8" ht="10.9" customHeight="1" x14ac:dyDescent="0.2">
      <c r="B161" s="105"/>
      <c r="C161" s="105"/>
      <c r="D161" s="105"/>
      <c r="E161" s="105"/>
      <c r="F161" s="105"/>
      <c r="G161" s="105"/>
      <c r="H161" s="105"/>
    </row>
    <row r="162" spans="2:8" ht="10.9" customHeight="1" x14ac:dyDescent="0.2">
      <c r="B162" s="105"/>
      <c r="C162" s="105"/>
      <c r="D162" s="105"/>
      <c r="E162" s="105"/>
      <c r="F162" s="105"/>
      <c r="G162" s="105"/>
      <c r="H162" s="105"/>
    </row>
    <row r="163" spans="2:8" ht="10.9" customHeight="1" x14ac:dyDescent="0.2">
      <c r="B163" s="105"/>
      <c r="C163" s="105"/>
      <c r="D163" s="105"/>
      <c r="E163" s="105"/>
      <c r="F163" s="105"/>
      <c r="G163" s="105"/>
      <c r="H163" s="105"/>
    </row>
    <row r="164" spans="2:8" ht="10.9" customHeight="1" x14ac:dyDescent="0.2">
      <c r="B164" s="105"/>
      <c r="C164" s="105"/>
      <c r="D164" s="105"/>
      <c r="E164" s="105"/>
      <c r="F164" s="105"/>
      <c r="G164" s="105"/>
      <c r="H164" s="105"/>
    </row>
    <row r="165" spans="2:8" ht="10.9" customHeight="1" x14ac:dyDescent="0.2">
      <c r="B165" s="105"/>
      <c r="C165" s="105"/>
    </row>
  </sheetData>
  <mergeCells count="67">
    <mergeCell ref="G63:I63"/>
    <mergeCell ref="B52:G52"/>
    <mergeCell ref="B63:F63"/>
    <mergeCell ref="B76:F76"/>
    <mergeCell ref="C82:C83"/>
    <mergeCell ref="D82:D83"/>
    <mergeCell ref="E82:E83"/>
    <mergeCell ref="F82:F83"/>
    <mergeCell ref="C80:C81"/>
    <mergeCell ref="D80:D81"/>
    <mergeCell ref="E80:E81"/>
    <mergeCell ref="F80:F81"/>
    <mergeCell ref="C78:C79"/>
    <mergeCell ref="D78:D79"/>
    <mergeCell ref="E78:E79"/>
    <mergeCell ref="F78:F79"/>
    <mergeCell ref="B99:C99"/>
    <mergeCell ref="F37:G37"/>
    <mergeCell ref="K37:K39"/>
    <mergeCell ref="F38:G38"/>
    <mergeCell ref="F39:G39"/>
    <mergeCell ref="F40:G40"/>
    <mergeCell ref="K40:K42"/>
    <mergeCell ref="F41:G41"/>
    <mergeCell ref="F42:G42"/>
    <mergeCell ref="B53:B54"/>
    <mergeCell ref="C53:C54"/>
    <mergeCell ref="D53:D54"/>
    <mergeCell ref="E53:E54"/>
    <mergeCell ref="F53:G53"/>
    <mergeCell ref="B86:D86"/>
    <mergeCell ref="B91:E91"/>
    <mergeCell ref="K31:K33"/>
    <mergeCell ref="F32:G32"/>
    <mergeCell ref="F33:G33"/>
    <mergeCell ref="F34:G34"/>
    <mergeCell ref="K34:K36"/>
    <mergeCell ref="F35:G35"/>
    <mergeCell ref="F36:G36"/>
    <mergeCell ref="C4:G4"/>
    <mergeCell ref="B7:B8"/>
    <mergeCell ref="C7:C8"/>
    <mergeCell ref="D7:D8"/>
    <mergeCell ref="E7:E8"/>
    <mergeCell ref="F7:G7"/>
    <mergeCell ref="B6:G6"/>
    <mergeCell ref="B21:G21"/>
    <mergeCell ref="C27:E27"/>
    <mergeCell ref="B29:J29"/>
    <mergeCell ref="F30:G30"/>
    <mergeCell ref="B45:B46"/>
    <mergeCell ref="C45:C46"/>
    <mergeCell ref="D45:D46"/>
    <mergeCell ref="E45:E46"/>
    <mergeCell ref="F45:G45"/>
    <mergeCell ref="F31:G31"/>
    <mergeCell ref="B44:G44"/>
    <mergeCell ref="B22:B23"/>
    <mergeCell ref="C22:C23"/>
    <mergeCell ref="D22:D23"/>
    <mergeCell ref="E22:E23"/>
    <mergeCell ref="F22:G22"/>
    <mergeCell ref="F58:G58"/>
    <mergeCell ref="F59:G59"/>
    <mergeCell ref="F60:G60"/>
    <mergeCell ref="F61:G61"/>
    <mergeCell ref="B57:I57"/>
  </mergeCells>
  <hyperlinks>
    <hyperlink ref="H28" location="Ellegirl.ru!A1" display="&lt;&lt; наверх"/>
    <hyperlink ref="H51" location="Ellegirl.ru!A1" display="&lt;&lt; наверх"/>
    <hyperlink ref="H85" location="Ellegirl.ru!A1" display="&lt;&lt; наверх"/>
    <hyperlink ref="D1" location="TITLE!A1" display="TITLE"/>
    <hyperlink ref="D114" location="Ellegirl.ru!A1" display="&lt;&lt; наверх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39"/>
  <sheetViews>
    <sheetView showGridLines="0" zoomScaleNormal="100" workbookViewId="0">
      <selection activeCell="H14" sqref="H14"/>
    </sheetView>
  </sheetViews>
  <sheetFormatPr defaultColWidth="19.453125" defaultRowHeight="10.9" customHeight="1" x14ac:dyDescent="0.2"/>
  <cols>
    <col min="1" max="1" width="1.81640625" style="155" customWidth="1"/>
    <col min="2" max="2" width="24.54296875" style="155" customWidth="1"/>
    <col min="3" max="3" width="20.7265625" style="155" customWidth="1"/>
    <col min="4" max="4" width="21.453125" style="155" customWidth="1"/>
    <col min="5" max="5" width="15" style="155" customWidth="1"/>
    <col min="6" max="6" width="10.26953125" style="155" customWidth="1"/>
    <col min="7" max="7" width="14.1796875" style="155" customWidth="1"/>
    <col min="8" max="8" width="12.453125" style="155" customWidth="1"/>
    <col min="9" max="9" width="13.26953125" style="155" customWidth="1"/>
    <col min="10" max="10" width="19.453125" style="155" customWidth="1"/>
    <col min="11" max="19" width="19.453125" style="195" customWidth="1"/>
    <col min="20" max="16384" width="19.453125" style="155"/>
  </cols>
  <sheetData>
    <row r="1" spans="1:19" ht="10.9" customHeight="1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9" ht="10.9" customHeight="1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9" ht="9.75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9" ht="19.5" customHeight="1" thickBot="1" x14ac:dyDescent="0.4">
      <c r="A4" s="105"/>
      <c r="B4" s="107" t="s">
        <v>563</v>
      </c>
      <c r="C4" s="105"/>
      <c r="E4" s="105"/>
      <c r="F4" s="105"/>
      <c r="G4" s="105"/>
      <c r="H4" s="105"/>
      <c r="I4" s="105"/>
      <c r="J4" s="105"/>
      <c r="K4" s="105"/>
      <c r="L4" s="105"/>
      <c r="M4" s="105"/>
      <c r="N4" s="105"/>
    </row>
    <row r="5" spans="1:19" ht="16.5" customHeight="1" thickBot="1" x14ac:dyDescent="0.25">
      <c r="A5" s="105"/>
      <c r="B5" s="924" t="s">
        <v>138</v>
      </c>
      <c r="C5" s="925"/>
      <c r="D5" s="925"/>
      <c r="E5" s="926"/>
      <c r="F5" s="105"/>
      <c r="G5" s="105"/>
      <c r="H5" s="105"/>
      <c r="I5" s="105"/>
      <c r="J5" s="105"/>
      <c r="K5" s="105"/>
      <c r="L5" s="105"/>
      <c r="M5" s="105"/>
      <c r="N5" s="105"/>
      <c r="R5" s="155"/>
      <c r="S5" s="155"/>
    </row>
    <row r="6" spans="1:19" ht="9.75" customHeight="1" x14ac:dyDescent="0.2">
      <c r="A6" s="105"/>
      <c r="B6" s="938" t="s">
        <v>11</v>
      </c>
      <c r="C6" s="940" t="s">
        <v>12</v>
      </c>
      <c r="D6" s="942" t="s">
        <v>31</v>
      </c>
      <c r="E6" s="947" t="s">
        <v>91</v>
      </c>
      <c r="F6" s="105"/>
      <c r="G6" s="105"/>
      <c r="H6" s="105"/>
      <c r="I6" s="105"/>
      <c r="J6" s="105"/>
      <c r="K6" s="105"/>
      <c r="L6" s="105"/>
      <c r="M6" s="155"/>
      <c r="N6" s="155"/>
      <c r="O6" s="155"/>
      <c r="P6" s="155"/>
      <c r="Q6" s="155"/>
      <c r="R6" s="155"/>
      <c r="S6" s="155"/>
    </row>
    <row r="7" spans="1:19" ht="15" thickBot="1" x14ac:dyDescent="0.4">
      <c r="A7" s="105"/>
      <c r="B7" s="1053"/>
      <c r="C7" s="1007"/>
      <c r="D7" s="1054"/>
      <c r="E7" s="1115"/>
      <c r="F7" s="105"/>
      <c r="G7"/>
      <c r="H7" s="105"/>
      <c r="I7" s="105"/>
      <c r="J7" s="105"/>
      <c r="K7" s="105"/>
      <c r="L7" s="105"/>
      <c r="M7" s="155"/>
      <c r="N7" s="155"/>
      <c r="O7" s="155"/>
      <c r="P7" s="155"/>
      <c r="Q7" s="155"/>
      <c r="R7" s="155"/>
      <c r="S7" s="155"/>
    </row>
    <row r="8" spans="1:19" ht="18" x14ac:dyDescent="0.2">
      <c r="A8" s="105"/>
      <c r="B8" s="218" t="s">
        <v>639</v>
      </c>
      <c r="C8" s="219" t="s">
        <v>167</v>
      </c>
      <c r="D8" s="220">
        <v>1500</v>
      </c>
      <c r="E8" s="223" t="s">
        <v>330</v>
      </c>
      <c r="F8" s="105"/>
      <c r="G8" s="105"/>
      <c r="H8" s="105"/>
      <c r="I8" s="105"/>
      <c r="J8" s="105"/>
      <c r="K8" s="105"/>
      <c r="L8" s="105"/>
      <c r="M8" s="155"/>
      <c r="N8" s="155"/>
      <c r="O8" s="155"/>
      <c r="P8" s="155"/>
      <c r="Q8" s="155"/>
      <c r="R8" s="155"/>
      <c r="S8" s="155"/>
    </row>
    <row r="9" spans="1:19" ht="20" customHeight="1" x14ac:dyDescent="0.2">
      <c r="A9" s="105"/>
      <c r="B9" s="116" t="s">
        <v>640</v>
      </c>
      <c r="C9" s="117" t="s">
        <v>167</v>
      </c>
      <c r="D9" s="118">
        <v>1250</v>
      </c>
      <c r="E9" s="119" t="s">
        <v>330</v>
      </c>
      <c r="F9" s="105"/>
      <c r="G9" s="105"/>
      <c r="H9" s="105"/>
      <c r="I9" s="105"/>
      <c r="J9" s="105"/>
      <c r="K9" s="105"/>
      <c r="L9" s="105"/>
      <c r="M9" s="155"/>
      <c r="N9" s="155"/>
      <c r="O9" s="155"/>
      <c r="P9" s="155"/>
      <c r="Q9" s="155"/>
      <c r="R9" s="155"/>
      <c r="S9" s="155"/>
    </row>
    <row r="10" spans="1:19" ht="20" customHeight="1" x14ac:dyDescent="0.2">
      <c r="A10" s="105"/>
      <c r="B10" s="116" t="s">
        <v>641</v>
      </c>
      <c r="C10" s="117" t="s">
        <v>167</v>
      </c>
      <c r="D10" s="118">
        <v>900</v>
      </c>
      <c r="E10" s="119" t="s">
        <v>330</v>
      </c>
      <c r="F10" s="105"/>
      <c r="G10" s="105"/>
      <c r="H10" s="105"/>
      <c r="I10" s="105"/>
      <c r="J10" s="105"/>
      <c r="K10" s="105"/>
      <c r="L10" s="105"/>
      <c r="M10" s="155"/>
      <c r="N10" s="155"/>
      <c r="O10" s="155"/>
      <c r="P10" s="155"/>
      <c r="Q10" s="155"/>
      <c r="R10" s="155"/>
      <c r="S10" s="155"/>
    </row>
    <row r="11" spans="1:19" ht="18" x14ac:dyDescent="0.2">
      <c r="A11" s="105"/>
      <c r="B11" s="116" t="s">
        <v>597</v>
      </c>
      <c r="C11" s="117" t="s">
        <v>167</v>
      </c>
      <c r="D11" s="118">
        <v>500</v>
      </c>
      <c r="E11" s="119" t="s">
        <v>330</v>
      </c>
      <c r="F11" s="105"/>
      <c r="G11" s="105"/>
      <c r="H11" s="105"/>
      <c r="I11" s="105"/>
      <c r="J11" s="105"/>
      <c r="K11" s="105"/>
      <c r="L11" s="105"/>
      <c r="M11" s="155"/>
      <c r="N11" s="155"/>
      <c r="O11" s="155"/>
      <c r="P11" s="155"/>
      <c r="Q11" s="155"/>
      <c r="R11" s="155"/>
      <c r="S11" s="155"/>
    </row>
    <row r="12" spans="1:19" ht="9" x14ac:dyDescent="0.2">
      <c r="A12" s="105"/>
      <c r="B12" s="116" t="s">
        <v>95</v>
      </c>
      <c r="C12" s="117" t="s">
        <v>96</v>
      </c>
      <c r="D12" s="118">
        <v>600</v>
      </c>
      <c r="E12" s="119" t="s">
        <v>330</v>
      </c>
      <c r="F12" s="105"/>
      <c r="G12" s="105"/>
      <c r="H12" s="105"/>
      <c r="I12" s="105"/>
      <c r="J12" s="105"/>
      <c r="K12" s="105"/>
      <c r="L12" s="105"/>
      <c r="M12" s="155"/>
      <c r="N12" s="155"/>
      <c r="O12" s="155"/>
      <c r="P12" s="155"/>
      <c r="Q12" s="155"/>
      <c r="R12" s="155"/>
      <c r="S12" s="155"/>
    </row>
    <row r="13" spans="1:19" ht="9" x14ac:dyDescent="0.2">
      <c r="A13" s="105"/>
      <c r="B13" s="116" t="s">
        <v>97</v>
      </c>
      <c r="C13" s="117" t="s">
        <v>141</v>
      </c>
      <c r="D13" s="118">
        <v>450</v>
      </c>
      <c r="E13" s="119" t="s">
        <v>330</v>
      </c>
      <c r="F13" s="105"/>
      <c r="G13" s="105"/>
      <c r="H13" s="105"/>
      <c r="I13" s="105"/>
      <c r="J13" s="105"/>
      <c r="K13" s="105"/>
      <c r="L13" s="105"/>
      <c r="M13" s="155"/>
      <c r="N13" s="155"/>
      <c r="O13" s="155"/>
      <c r="P13" s="155"/>
      <c r="Q13" s="155"/>
      <c r="R13" s="155"/>
      <c r="S13" s="155"/>
    </row>
    <row r="14" spans="1:19" ht="21" customHeight="1" x14ac:dyDescent="0.2">
      <c r="B14" s="116" t="s">
        <v>647</v>
      </c>
      <c r="C14" s="117" t="s">
        <v>99</v>
      </c>
      <c r="D14" s="118">
        <v>900</v>
      </c>
      <c r="E14" s="119" t="s">
        <v>331</v>
      </c>
      <c r="F14" s="254"/>
      <c r="G14" s="254"/>
      <c r="H14" s="291"/>
      <c r="I14" s="254"/>
      <c r="J14" s="254"/>
      <c r="K14" s="254"/>
      <c r="L14" s="155"/>
      <c r="M14" s="155"/>
      <c r="N14" s="155"/>
      <c r="O14" s="155"/>
      <c r="P14" s="155"/>
      <c r="Q14" s="155"/>
      <c r="R14" s="155"/>
      <c r="S14" s="155"/>
    </row>
    <row r="15" spans="1:19" ht="18" x14ac:dyDescent="0.2">
      <c r="A15" s="105"/>
      <c r="B15" s="116" t="s">
        <v>627</v>
      </c>
      <c r="C15" s="117" t="s">
        <v>98</v>
      </c>
      <c r="D15" s="118">
        <v>150</v>
      </c>
      <c r="E15" s="119" t="s">
        <v>330</v>
      </c>
      <c r="F15" s="105"/>
      <c r="G15" s="105"/>
      <c r="H15" s="105"/>
      <c r="I15" s="105"/>
      <c r="J15" s="105"/>
      <c r="K15" s="105"/>
      <c r="L15" s="105"/>
      <c r="M15" s="155"/>
      <c r="N15" s="155"/>
      <c r="O15" s="155"/>
      <c r="P15" s="155"/>
      <c r="Q15" s="155"/>
      <c r="R15" s="155"/>
      <c r="S15" s="155"/>
    </row>
    <row r="16" spans="1:19" ht="27.5" thickBot="1" x14ac:dyDescent="0.25">
      <c r="A16" s="105"/>
      <c r="B16" s="123" t="s">
        <v>100</v>
      </c>
      <c r="C16" s="124" t="s">
        <v>94</v>
      </c>
      <c r="D16" s="131">
        <v>1600</v>
      </c>
      <c r="E16" s="125" t="s">
        <v>331</v>
      </c>
      <c r="F16" s="105"/>
      <c r="G16" s="105"/>
      <c r="H16" s="105"/>
      <c r="I16" s="105"/>
      <c r="J16" s="105"/>
      <c r="K16" s="105"/>
      <c r="L16" s="105"/>
      <c r="M16" s="155"/>
      <c r="N16" s="155"/>
      <c r="O16" s="155"/>
      <c r="P16" s="155"/>
      <c r="Q16" s="155"/>
      <c r="R16" s="155"/>
      <c r="S16" s="155"/>
    </row>
    <row r="17" spans="1:20" ht="18" customHeight="1" thickBot="1" x14ac:dyDescent="0.25">
      <c r="A17" s="105"/>
      <c r="B17" s="105"/>
      <c r="C17" s="105"/>
      <c r="D17" s="105"/>
      <c r="E17" s="105"/>
      <c r="F17" s="105"/>
      <c r="G17" s="105"/>
      <c r="H17" s="137"/>
      <c r="I17" s="105"/>
      <c r="J17" s="105"/>
      <c r="K17" s="105"/>
      <c r="L17" s="105"/>
      <c r="M17" s="105"/>
      <c r="N17" s="105"/>
      <c r="O17" s="155"/>
      <c r="P17" s="155"/>
      <c r="Q17" s="155"/>
      <c r="R17" s="155"/>
      <c r="S17" s="155"/>
    </row>
    <row r="18" spans="1:20" ht="20.25" customHeight="1" thickBot="1" x14ac:dyDescent="0.25">
      <c r="A18" s="105"/>
      <c r="B18" s="924" t="s">
        <v>101</v>
      </c>
      <c r="C18" s="925"/>
      <c r="D18" s="925"/>
      <c r="E18" s="926"/>
      <c r="F18" s="105"/>
      <c r="G18" s="105"/>
      <c r="H18" s="105"/>
      <c r="I18" s="105"/>
      <c r="J18" s="105"/>
      <c r="K18" s="105"/>
      <c r="L18" s="105"/>
      <c r="M18" s="105"/>
      <c r="N18" s="105"/>
      <c r="O18" s="155"/>
      <c r="P18" s="155"/>
      <c r="Q18" s="155"/>
      <c r="R18" s="155"/>
      <c r="S18" s="155"/>
    </row>
    <row r="19" spans="1:20" ht="10.9" customHeight="1" x14ac:dyDescent="0.2">
      <c r="A19" s="105"/>
      <c r="B19" s="938" t="s">
        <v>11</v>
      </c>
      <c r="C19" s="940" t="s">
        <v>12</v>
      </c>
      <c r="D19" s="942" t="s">
        <v>31</v>
      </c>
      <c r="E19" s="947" t="s">
        <v>91</v>
      </c>
      <c r="F19" s="105"/>
      <c r="G19" s="105"/>
      <c r="H19" s="105"/>
      <c r="I19" s="105"/>
      <c r="J19" s="105"/>
      <c r="K19" s="105"/>
      <c r="L19" s="155"/>
      <c r="M19" s="155"/>
      <c r="N19" s="155"/>
      <c r="O19" s="155"/>
      <c r="P19" s="155"/>
      <c r="Q19" s="155"/>
      <c r="R19" s="155"/>
      <c r="S19" s="155"/>
    </row>
    <row r="20" spans="1:20" ht="10.9" customHeight="1" x14ac:dyDescent="0.2">
      <c r="A20" s="105"/>
      <c r="B20" s="939"/>
      <c r="C20" s="941"/>
      <c r="D20" s="943"/>
      <c r="E20" s="1093"/>
      <c r="F20" s="105"/>
      <c r="G20" s="105"/>
      <c r="H20" s="105"/>
      <c r="I20" s="105"/>
      <c r="J20" s="105"/>
      <c r="K20" s="105"/>
      <c r="L20" s="155"/>
      <c r="M20" s="155"/>
      <c r="N20" s="155"/>
      <c r="O20" s="155"/>
      <c r="P20" s="155"/>
      <c r="Q20" s="155"/>
      <c r="R20" s="155"/>
      <c r="S20" s="155"/>
    </row>
    <row r="21" spans="1:20" s="195" customFormat="1" ht="25" customHeight="1" x14ac:dyDescent="0.2">
      <c r="A21" s="105"/>
      <c r="B21" s="116" t="s">
        <v>630</v>
      </c>
      <c r="C21" s="117" t="s">
        <v>105</v>
      </c>
      <c r="D21" s="118">
        <v>800</v>
      </c>
      <c r="E21" s="119" t="s">
        <v>331</v>
      </c>
      <c r="F21" s="105"/>
      <c r="G21" s="105"/>
      <c r="H21" s="105"/>
      <c r="I21" s="105"/>
      <c r="J21" s="105"/>
      <c r="K21" s="105"/>
    </row>
    <row r="22" spans="1:20" ht="26" customHeight="1" x14ac:dyDescent="0.2">
      <c r="A22" s="105"/>
      <c r="B22" s="116" t="s">
        <v>633</v>
      </c>
      <c r="C22" s="117" t="s">
        <v>105</v>
      </c>
      <c r="D22" s="118">
        <v>1100</v>
      </c>
      <c r="E22" s="119" t="s">
        <v>331</v>
      </c>
      <c r="F22" s="105"/>
      <c r="G22" s="105"/>
      <c r="H22" s="105"/>
      <c r="I22" s="105"/>
      <c r="J22" s="105"/>
      <c r="K22" s="105"/>
      <c r="L22" s="155"/>
      <c r="M22" s="155"/>
      <c r="N22" s="155"/>
      <c r="O22" s="155"/>
      <c r="P22" s="155"/>
      <c r="Q22" s="155"/>
      <c r="R22" s="155"/>
      <c r="S22" s="155"/>
    </row>
    <row r="23" spans="1:20" s="195" customFormat="1" ht="24.75" customHeight="1" x14ac:dyDescent="0.2">
      <c r="A23" s="105"/>
      <c r="B23" s="116" t="s">
        <v>599</v>
      </c>
      <c r="C23" s="117" t="s">
        <v>105</v>
      </c>
      <c r="D23" s="118">
        <v>1400</v>
      </c>
      <c r="E23" s="119" t="s">
        <v>331</v>
      </c>
      <c r="F23" s="105"/>
      <c r="G23" s="105"/>
      <c r="H23" s="105"/>
      <c r="I23" s="105"/>
      <c r="J23" s="105"/>
      <c r="K23" s="105"/>
    </row>
    <row r="24" spans="1:20" ht="24.75" customHeight="1" thickBot="1" x14ac:dyDescent="0.25">
      <c r="A24" s="105"/>
      <c r="B24" s="129" t="s">
        <v>145</v>
      </c>
      <c r="C24" s="927" t="s">
        <v>168</v>
      </c>
      <c r="D24" s="927"/>
      <c r="E24" s="928"/>
      <c r="F24" s="105"/>
      <c r="G24" s="105"/>
      <c r="H24" s="105"/>
      <c r="I24" s="105"/>
      <c r="J24" s="105"/>
      <c r="K24" s="105"/>
      <c r="Q24" s="155"/>
      <c r="R24" s="155"/>
      <c r="S24" s="155"/>
    </row>
    <row r="25" spans="1:20" ht="24.75" customHeight="1" thickBot="1" x14ac:dyDescent="0.25">
      <c r="A25" s="105"/>
      <c r="B25" s="39" t="s">
        <v>25</v>
      </c>
      <c r="C25" s="148"/>
      <c r="D25" s="148"/>
      <c r="E25" s="138" t="s">
        <v>26</v>
      </c>
      <c r="F25" s="148"/>
      <c r="G25" s="148"/>
      <c r="H25" s="136"/>
      <c r="I25" s="105"/>
      <c r="J25" s="105"/>
      <c r="K25" s="105"/>
      <c r="L25" s="105"/>
      <c r="M25" s="105"/>
      <c r="N25" s="105"/>
    </row>
    <row r="26" spans="1:20" ht="24.75" customHeight="1" thickBot="1" x14ac:dyDescent="0.25">
      <c r="A26" s="105"/>
      <c r="B26" s="924" t="s">
        <v>5</v>
      </c>
      <c r="C26" s="925"/>
      <c r="D26" s="925"/>
      <c r="E26" s="925"/>
      <c r="F26" s="925"/>
      <c r="G26" s="925"/>
      <c r="H26" s="925"/>
      <c r="I26" s="925"/>
      <c r="J26" s="926"/>
    </row>
    <row r="27" spans="1:20" ht="24.75" customHeight="1" thickBot="1" x14ac:dyDescent="0.25">
      <c r="A27" s="105"/>
      <c r="B27" s="139" t="s">
        <v>28</v>
      </c>
      <c r="C27" s="140" t="s">
        <v>12</v>
      </c>
      <c r="D27" s="140" t="s">
        <v>110</v>
      </c>
      <c r="E27" s="140" t="s">
        <v>30</v>
      </c>
      <c r="F27" s="986" t="s">
        <v>31</v>
      </c>
      <c r="G27" s="987"/>
      <c r="H27" s="140" t="s">
        <v>32</v>
      </c>
      <c r="I27" s="140" t="s">
        <v>33</v>
      </c>
      <c r="J27" s="141" t="s">
        <v>34</v>
      </c>
    </row>
    <row r="28" spans="1:20" s="106" customFormat="1" ht="11.5" x14ac:dyDescent="0.25">
      <c r="A28" s="105"/>
      <c r="B28" s="435" t="s">
        <v>600</v>
      </c>
      <c r="C28" s="143" t="s">
        <v>308</v>
      </c>
      <c r="D28" s="143" t="s">
        <v>147</v>
      </c>
      <c r="E28" s="144" t="s">
        <v>19</v>
      </c>
      <c r="F28" s="988">
        <v>2500</v>
      </c>
      <c r="G28" s="988"/>
      <c r="H28" s="478">
        <v>100000</v>
      </c>
      <c r="I28" s="478">
        <v>50000</v>
      </c>
      <c r="J28" s="479">
        <f>F28*H28/1000</f>
        <v>250000</v>
      </c>
      <c r="K28" s="1076"/>
      <c r="L28" s="499"/>
      <c r="M28" s="500"/>
      <c r="N28" s="433"/>
      <c r="O28" s="105"/>
      <c r="P28" s="105"/>
      <c r="Q28" s="105"/>
      <c r="R28" s="105"/>
      <c r="S28" s="105"/>
      <c r="T28" s="105"/>
    </row>
    <row r="29" spans="1:20" s="106" customFormat="1" ht="15" customHeight="1" x14ac:dyDescent="0.25">
      <c r="A29" s="105"/>
      <c r="B29" s="439" t="s">
        <v>601</v>
      </c>
      <c r="C29" s="440" t="s">
        <v>111</v>
      </c>
      <c r="D29" s="440" t="s">
        <v>147</v>
      </c>
      <c r="E29" s="441" t="s">
        <v>19</v>
      </c>
      <c r="F29" s="989">
        <v>2400</v>
      </c>
      <c r="G29" s="990"/>
      <c r="H29" s="442">
        <v>200000</v>
      </c>
      <c r="I29" s="442">
        <v>100000</v>
      </c>
      <c r="J29" s="443">
        <f t="shared" ref="J29:J39" si="0">F29*H29/1000</f>
        <v>480000</v>
      </c>
      <c r="K29" s="1077"/>
      <c r="L29" s="501"/>
      <c r="M29" s="433"/>
      <c r="N29" s="501"/>
      <c r="O29" s="105"/>
      <c r="P29" s="105"/>
      <c r="Q29" s="105"/>
      <c r="R29" s="105"/>
      <c r="S29" s="105"/>
    </row>
    <row r="30" spans="1:20" s="106" customFormat="1" ht="12" thickBot="1" x14ac:dyDescent="0.3">
      <c r="A30" s="105"/>
      <c r="B30" s="145" t="s">
        <v>602</v>
      </c>
      <c r="C30" s="444" t="s">
        <v>111</v>
      </c>
      <c r="D30" s="444" t="s">
        <v>147</v>
      </c>
      <c r="E30" s="445" t="s">
        <v>19</v>
      </c>
      <c r="F30" s="984">
        <v>2300</v>
      </c>
      <c r="G30" s="984"/>
      <c r="H30" s="456">
        <v>300000</v>
      </c>
      <c r="I30" s="456">
        <v>150000</v>
      </c>
      <c r="J30" s="446">
        <f t="shared" si="0"/>
        <v>690000</v>
      </c>
      <c r="K30" s="1077"/>
      <c r="L30" s="433"/>
      <c r="M30" s="433"/>
      <c r="N30" s="433"/>
      <c r="O30" s="105"/>
      <c r="P30" s="105"/>
      <c r="Q30" s="105"/>
      <c r="R30" s="105"/>
      <c r="S30" s="105"/>
    </row>
    <row r="31" spans="1:20" s="106" customFormat="1" ht="15" customHeight="1" x14ac:dyDescent="0.25">
      <c r="A31" s="105"/>
      <c r="B31" s="142" t="s">
        <v>603</v>
      </c>
      <c r="C31" s="143" t="s">
        <v>111</v>
      </c>
      <c r="D31" s="143" t="s">
        <v>148</v>
      </c>
      <c r="E31" s="144" t="s">
        <v>19</v>
      </c>
      <c r="F31" s="994">
        <v>2900</v>
      </c>
      <c r="G31" s="995"/>
      <c r="H31" s="478">
        <v>100000</v>
      </c>
      <c r="I31" s="478">
        <v>50000</v>
      </c>
      <c r="J31" s="471">
        <f t="shared" si="0"/>
        <v>290000</v>
      </c>
      <c r="K31" s="1076"/>
      <c r="L31" s="499"/>
      <c r="M31" s="500"/>
      <c r="N31" s="433"/>
      <c r="O31" s="289"/>
      <c r="P31" s="105"/>
      <c r="Q31" s="105"/>
      <c r="R31" s="105"/>
      <c r="S31" s="105"/>
      <c r="T31" s="105"/>
    </row>
    <row r="32" spans="1:20" s="106" customFormat="1" ht="11.5" x14ac:dyDescent="0.25">
      <c r="A32" s="105"/>
      <c r="B32" s="439" t="s">
        <v>604</v>
      </c>
      <c r="C32" s="440" t="s">
        <v>111</v>
      </c>
      <c r="D32" s="440" t="s">
        <v>148</v>
      </c>
      <c r="E32" s="441" t="s">
        <v>19</v>
      </c>
      <c r="F32" s="989">
        <v>2800</v>
      </c>
      <c r="G32" s="990"/>
      <c r="H32" s="442">
        <v>200000</v>
      </c>
      <c r="I32" s="442">
        <v>100000</v>
      </c>
      <c r="J32" s="443">
        <f t="shared" si="0"/>
        <v>560000</v>
      </c>
      <c r="K32" s="1077"/>
      <c r="L32" s="433"/>
      <c r="M32" s="433"/>
      <c r="N32" s="433"/>
      <c r="O32" s="105"/>
      <c r="P32" s="105"/>
      <c r="Q32" s="105"/>
      <c r="R32" s="105"/>
      <c r="S32" s="105"/>
    </row>
    <row r="33" spans="1:20" s="106" customFormat="1" ht="15" customHeight="1" thickBot="1" x14ac:dyDescent="0.3">
      <c r="A33" s="105"/>
      <c r="B33" s="145" t="s">
        <v>605</v>
      </c>
      <c r="C33" s="444" t="s">
        <v>111</v>
      </c>
      <c r="D33" s="444" t="s">
        <v>148</v>
      </c>
      <c r="E33" s="445" t="s">
        <v>19</v>
      </c>
      <c r="F33" s="984">
        <v>2700</v>
      </c>
      <c r="G33" s="984"/>
      <c r="H33" s="456">
        <v>300000</v>
      </c>
      <c r="I33" s="456">
        <v>150000</v>
      </c>
      <c r="J33" s="446">
        <f t="shared" si="0"/>
        <v>810000</v>
      </c>
      <c r="K33" s="1077"/>
      <c r="L33" s="501"/>
      <c r="M33" s="433"/>
      <c r="N33" s="501"/>
      <c r="O33" s="105"/>
      <c r="P33" s="105"/>
      <c r="Q33" s="105"/>
      <c r="R33" s="105"/>
      <c r="S33" s="105"/>
    </row>
    <row r="34" spans="1:20" s="106" customFormat="1" ht="15" customHeight="1" x14ac:dyDescent="0.25">
      <c r="A34" s="105"/>
      <c r="B34" s="142" t="s">
        <v>606</v>
      </c>
      <c r="C34" s="143" t="s">
        <v>111</v>
      </c>
      <c r="D34" s="143" t="s">
        <v>112</v>
      </c>
      <c r="E34" s="144" t="s">
        <v>19</v>
      </c>
      <c r="F34" s="994">
        <v>3200</v>
      </c>
      <c r="G34" s="995"/>
      <c r="H34" s="478">
        <v>100000</v>
      </c>
      <c r="I34" s="478">
        <v>50000</v>
      </c>
      <c r="J34" s="471">
        <f t="shared" si="0"/>
        <v>320000</v>
      </c>
      <c r="K34" s="1076"/>
      <c r="L34" s="499"/>
      <c r="M34" s="500"/>
      <c r="N34" s="433"/>
      <c r="O34" s="289"/>
      <c r="P34" s="105"/>
      <c r="Q34" s="105"/>
      <c r="R34" s="105"/>
      <c r="S34" s="105"/>
      <c r="T34" s="105"/>
    </row>
    <row r="35" spans="1:20" s="106" customFormat="1" ht="11.5" x14ac:dyDescent="0.25">
      <c r="A35" s="105"/>
      <c r="B35" s="439" t="s">
        <v>607</v>
      </c>
      <c r="C35" s="440" t="s">
        <v>111</v>
      </c>
      <c r="D35" s="440" t="s">
        <v>112</v>
      </c>
      <c r="E35" s="441" t="s">
        <v>19</v>
      </c>
      <c r="F35" s="989">
        <v>3100</v>
      </c>
      <c r="G35" s="990"/>
      <c r="H35" s="442">
        <v>200000</v>
      </c>
      <c r="I35" s="442">
        <v>100000</v>
      </c>
      <c r="J35" s="443">
        <f t="shared" si="0"/>
        <v>620000</v>
      </c>
      <c r="K35" s="1077"/>
      <c r="L35" s="433"/>
      <c r="M35" s="433"/>
      <c r="N35" s="433"/>
      <c r="O35" s="105"/>
      <c r="P35" s="105"/>
      <c r="Q35" s="105"/>
      <c r="R35" s="105"/>
      <c r="S35" s="105"/>
    </row>
    <row r="36" spans="1:20" s="106" customFormat="1" ht="15" customHeight="1" thickBot="1" x14ac:dyDescent="0.3">
      <c r="A36" s="105"/>
      <c r="B36" s="145" t="s">
        <v>608</v>
      </c>
      <c r="C36" s="444" t="s">
        <v>111</v>
      </c>
      <c r="D36" s="444" t="s">
        <v>112</v>
      </c>
      <c r="E36" s="445" t="s">
        <v>19</v>
      </c>
      <c r="F36" s="984">
        <v>3000</v>
      </c>
      <c r="G36" s="984"/>
      <c r="H36" s="456">
        <v>300000</v>
      </c>
      <c r="I36" s="456">
        <v>150000</v>
      </c>
      <c r="J36" s="446">
        <f t="shared" si="0"/>
        <v>900000</v>
      </c>
      <c r="K36" s="1077"/>
      <c r="L36" s="501"/>
      <c r="M36" s="433"/>
      <c r="N36" s="501"/>
      <c r="O36" s="105"/>
      <c r="P36" s="105"/>
      <c r="Q36" s="105"/>
      <c r="R36" s="105"/>
      <c r="S36" s="105"/>
    </row>
    <row r="37" spans="1:20" s="106" customFormat="1" ht="15" customHeight="1" x14ac:dyDescent="0.25">
      <c r="A37" s="105"/>
      <c r="B37" s="142" t="s">
        <v>609</v>
      </c>
      <c r="C37" s="143" t="s">
        <v>111</v>
      </c>
      <c r="D37" s="143" t="s">
        <v>189</v>
      </c>
      <c r="E37" s="144" t="s">
        <v>19</v>
      </c>
      <c r="F37" s="994">
        <v>3000</v>
      </c>
      <c r="G37" s="995"/>
      <c r="H37" s="478">
        <v>100000</v>
      </c>
      <c r="I37" s="478">
        <v>50000</v>
      </c>
      <c r="J37" s="471">
        <f t="shared" si="0"/>
        <v>300000</v>
      </c>
      <c r="K37" s="1076"/>
      <c r="L37" s="499"/>
      <c r="M37" s="500"/>
      <c r="N37" s="433"/>
      <c r="O37" s="289"/>
      <c r="P37" s="105"/>
      <c r="Q37" s="105"/>
      <c r="R37" s="105"/>
      <c r="S37" s="105"/>
      <c r="T37" s="105"/>
    </row>
    <row r="38" spans="1:20" s="106" customFormat="1" ht="11.5" x14ac:dyDescent="0.25">
      <c r="A38" s="105"/>
      <c r="B38" s="439" t="s">
        <v>610</v>
      </c>
      <c r="C38" s="440" t="s">
        <v>111</v>
      </c>
      <c r="D38" s="440" t="s">
        <v>189</v>
      </c>
      <c r="E38" s="441" t="s">
        <v>19</v>
      </c>
      <c r="F38" s="989">
        <v>2900</v>
      </c>
      <c r="G38" s="990"/>
      <c r="H38" s="442">
        <v>200000</v>
      </c>
      <c r="I38" s="442">
        <v>100000</v>
      </c>
      <c r="J38" s="443">
        <f t="shared" si="0"/>
        <v>580000</v>
      </c>
      <c r="K38" s="1077"/>
      <c r="L38" s="433"/>
      <c r="M38" s="433"/>
      <c r="N38" s="433"/>
      <c r="O38" s="105"/>
      <c r="P38" s="105"/>
      <c r="Q38" s="105"/>
      <c r="R38" s="105"/>
      <c r="S38" s="105"/>
    </row>
    <row r="39" spans="1:20" s="106" customFormat="1" ht="15" customHeight="1" thickBot="1" x14ac:dyDescent="0.3">
      <c r="A39" s="105"/>
      <c r="B39" s="447" t="s">
        <v>611</v>
      </c>
      <c r="C39" s="448" t="s">
        <v>111</v>
      </c>
      <c r="D39" s="448" t="s">
        <v>189</v>
      </c>
      <c r="E39" s="453" t="s">
        <v>19</v>
      </c>
      <c r="F39" s="998">
        <v>2800</v>
      </c>
      <c r="G39" s="998"/>
      <c r="H39" s="473">
        <v>300000</v>
      </c>
      <c r="I39" s="473">
        <v>150000</v>
      </c>
      <c r="J39" s="472">
        <f t="shared" si="0"/>
        <v>840000</v>
      </c>
      <c r="K39" s="1077"/>
      <c r="L39" s="501"/>
      <c r="M39" s="433"/>
      <c r="N39" s="501"/>
      <c r="O39" s="105"/>
      <c r="P39" s="105"/>
      <c r="Q39" s="105"/>
      <c r="R39" s="105"/>
      <c r="S39" s="105"/>
    </row>
    <row r="40" spans="1:20" ht="17.25" customHeight="1" thickBot="1" x14ac:dyDescent="0.25">
      <c r="A40" s="105"/>
      <c r="B40" s="164"/>
      <c r="C40" s="148"/>
      <c r="D40" s="148"/>
      <c r="E40" s="148"/>
      <c r="F40" s="148"/>
      <c r="G40" s="136"/>
      <c r="H40" s="136"/>
      <c r="I40" s="195"/>
      <c r="J40" s="195"/>
    </row>
    <row r="41" spans="1:20" ht="17.25" customHeight="1" thickBot="1" x14ac:dyDescent="0.25">
      <c r="A41" s="105"/>
      <c r="B41" s="924" t="s">
        <v>4</v>
      </c>
      <c r="C41" s="925"/>
      <c r="D41" s="925"/>
      <c r="E41" s="926"/>
      <c r="F41" s="195"/>
      <c r="G41" s="195"/>
      <c r="H41" s="195"/>
      <c r="I41" s="195"/>
      <c r="J41" s="195"/>
    </row>
    <row r="42" spans="1:20" ht="17.25" customHeight="1" x14ac:dyDescent="0.2">
      <c r="A42" s="105"/>
      <c r="B42" s="981" t="s">
        <v>11</v>
      </c>
      <c r="C42" s="940" t="s">
        <v>12</v>
      </c>
      <c r="D42" s="940" t="s">
        <v>31</v>
      </c>
      <c r="E42" s="960" t="s">
        <v>91</v>
      </c>
      <c r="F42" s="195"/>
      <c r="G42" s="195"/>
      <c r="H42" s="195"/>
      <c r="I42" s="195"/>
      <c r="J42" s="195"/>
      <c r="O42" s="155"/>
      <c r="P42" s="155"/>
      <c r="Q42" s="155"/>
      <c r="R42" s="155"/>
      <c r="S42" s="155"/>
    </row>
    <row r="43" spans="1:20" ht="17.25" customHeight="1" x14ac:dyDescent="0.2">
      <c r="A43" s="105"/>
      <c r="B43" s="999"/>
      <c r="C43" s="941"/>
      <c r="D43" s="941"/>
      <c r="E43" s="961"/>
      <c r="F43" s="195"/>
      <c r="G43" s="195"/>
      <c r="H43" s="195"/>
      <c r="I43" s="195"/>
      <c r="J43" s="195"/>
      <c r="O43" s="155"/>
      <c r="P43" s="155"/>
      <c r="Q43" s="155"/>
      <c r="R43" s="155"/>
      <c r="S43" s="155"/>
    </row>
    <row r="44" spans="1:20" ht="17.25" customHeight="1" x14ac:dyDescent="0.2">
      <c r="A44" s="105"/>
      <c r="B44" s="122" t="s">
        <v>115</v>
      </c>
      <c r="C44" s="225" t="s">
        <v>94</v>
      </c>
      <c r="D44" s="118">
        <v>450</v>
      </c>
      <c r="E44" s="119" t="s">
        <v>332</v>
      </c>
      <c r="F44" s="195"/>
      <c r="G44" s="195"/>
      <c r="H44" s="195"/>
      <c r="I44" s="195"/>
      <c r="J44" s="195"/>
      <c r="O44" s="155"/>
      <c r="P44" s="155"/>
      <c r="Q44" s="155"/>
      <c r="R44" s="155"/>
      <c r="S44" s="155"/>
    </row>
    <row r="45" spans="1:20" ht="17.25" customHeight="1" x14ac:dyDescent="0.2">
      <c r="A45" s="105"/>
      <c r="B45" s="122" t="s">
        <v>116</v>
      </c>
      <c r="C45" s="225" t="s">
        <v>94</v>
      </c>
      <c r="D45" s="118">
        <v>250</v>
      </c>
      <c r="E45" s="119" t="s">
        <v>332</v>
      </c>
      <c r="F45" s="195"/>
      <c r="G45" s="195"/>
      <c r="H45" s="195"/>
      <c r="I45" s="195"/>
      <c r="J45" s="195"/>
      <c r="O45" s="155"/>
      <c r="P45" s="155"/>
      <c r="Q45" s="155"/>
      <c r="R45" s="155"/>
      <c r="S45" s="155"/>
    </row>
    <row r="46" spans="1:20" ht="18" x14ac:dyDescent="0.2">
      <c r="A46" s="105"/>
      <c r="B46" s="122" t="s">
        <v>218</v>
      </c>
      <c r="C46" s="225" t="s">
        <v>94</v>
      </c>
      <c r="D46" s="118">
        <v>700</v>
      </c>
      <c r="E46" s="119" t="s">
        <v>332</v>
      </c>
      <c r="F46" s="195"/>
      <c r="G46" s="195"/>
      <c r="H46" s="195"/>
      <c r="I46" s="195"/>
      <c r="J46" s="195"/>
      <c r="O46" s="155"/>
      <c r="P46" s="155"/>
      <c r="Q46" s="155"/>
      <c r="R46" s="155"/>
      <c r="S46" s="155"/>
    </row>
    <row r="47" spans="1:20" ht="18.5" thickBot="1" x14ac:dyDescent="0.25">
      <c r="A47" s="105"/>
      <c r="B47" s="129" t="s">
        <v>354</v>
      </c>
      <c r="C47" s="130" t="s">
        <v>94</v>
      </c>
      <c r="D47" s="131">
        <v>1500</v>
      </c>
      <c r="E47" s="125" t="s">
        <v>332</v>
      </c>
      <c r="F47" s="195"/>
      <c r="G47" s="195"/>
      <c r="H47" s="195"/>
      <c r="I47" s="195"/>
      <c r="J47" s="195"/>
      <c r="O47" s="155"/>
      <c r="P47" s="155"/>
      <c r="Q47" s="155"/>
      <c r="R47" s="155"/>
      <c r="S47" s="155"/>
    </row>
    <row r="48" spans="1:20" ht="18" customHeight="1" thickBot="1" x14ac:dyDescent="0.25">
      <c r="A48" s="105"/>
      <c r="B48" s="195"/>
      <c r="C48" s="195"/>
      <c r="D48" s="195"/>
      <c r="E48" s="195"/>
      <c r="F48" s="195"/>
      <c r="G48" s="195"/>
      <c r="H48" s="195"/>
      <c r="I48" s="195"/>
      <c r="J48" s="195"/>
      <c r="S48" s="155"/>
    </row>
    <row r="49" spans="1:19" ht="16.5" customHeight="1" thickBot="1" x14ac:dyDescent="0.25">
      <c r="A49" s="105"/>
      <c r="B49" s="924" t="s">
        <v>7</v>
      </c>
      <c r="C49" s="925"/>
      <c r="D49" s="925"/>
      <c r="E49" s="926"/>
      <c r="F49" s="195"/>
      <c r="G49" s="195"/>
      <c r="H49" s="195"/>
      <c r="I49" s="195"/>
      <c r="J49" s="195"/>
      <c r="S49" s="155"/>
    </row>
    <row r="50" spans="1:19" ht="10.9" customHeight="1" x14ac:dyDescent="0.2">
      <c r="A50" s="105"/>
      <c r="B50" s="981" t="s">
        <v>11</v>
      </c>
      <c r="C50" s="940" t="s">
        <v>12</v>
      </c>
      <c r="D50" s="940" t="s">
        <v>31</v>
      </c>
      <c r="E50" s="960" t="s">
        <v>91</v>
      </c>
      <c r="F50" s="195"/>
      <c r="G50" s="195"/>
      <c r="H50" s="195"/>
      <c r="I50" s="195"/>
      <c r="J50" s="195"/>
      <c r="N50" s="155"/>
      <c r="O50" s="155"/>
      <c r="P50" s="155"/>
      <c r="Q50" s="155"/>
      <c r="R50" s="155"/>
      <c r="S50" s="155"/>
    </row>
    <row r="51" spans="1:19" ht="10.9" customHeight="1" thickBot="1" x14ac:dyDescent="0.25">
      <c r="A51" s="105"/>
      <c r="B51" s="1006"/>
      <c r="C51" s="1007"/>
      <c r="D51" s="1007"/>
      <c r="E51" s="1008"/>
      <c r="F51" s="195"/>
      <c r="G51" s="195"/>
      <c r="H51" s="195"/>
      <c r="I51" s="195"/>
      <c r="J51" s="195"/>
      <c r="N51" s="155"/>
      <c r="O51" s="155"/>
      <c r="P51" s="155"/>
      <c r="Q51" s="155"/>
      <c r="R51" s="155"/>
      <c r="S51" s="155"/>
    </row>
    <row r="52" spans="1:19" ht="29.25" customHeight="1" thickBot="1" x14ac:dyDescent="0.25">
      <c r="A52" s="105"/>
      <c r="B52" s="158" t="s">
        <v>118</v>
      </c>
      <c r="C52" s="159" t="s">
        <v>119</v>
      </c>
      <c r="D52" s="160">
        <v>1700</v>
      </c>
      <c r="E52" s="161" t="s">
        <v>333</v>
      </c>
      <c r="F52" s="195"/>
      <c r="G52" s="195"/>
      <c r="H52" s="195"/>
      <c r="I52" s="195"/>
      <c r="J52" s="195"/>
      <c r="N52" s="155"/>
      <c r="O52" s="155"/>
      <c r="P52" s="155"/>
      <c r="Q52" s="155"/>
      <c r="R52" s="155"/>
      <c r="S52" s="155"/>
    </row>
    <row r="53" spans="1:19" ht="17.25" customHeight="1" thickBot="1" x14ac:dyDescent="0.25">
      <c r="A53" s="105"/>
      <c r="B53" s="164"/>
      <c r="C53" s="165"/>
      <c r="D53" s="136"/>
      <c r="E53" s="138" t="s">
        <v>26</v>
      </c>
      <c r="F53" s="166"/>
      <c r="G53" s="136"/>
      <c r="H53" s="136"/>
      <c r="I53" s="195"/>
      <c r="J53" s="195"/>
      <c r="S53" s="155"/>
    </row>
    <row r="54" spans="1:19" ht="31.9" customHeight="1" thickBot="1" x14ac:dyDescent="0.25">
      <c r="A54" s="105"/>
      <c r="B54" s="924" t="s">
        <v>120</v>
      </c>
      <c r="C54" s="925"/>
      <c r="D54" s="925"/>
      <c r="E54" s="925"/>
      <c r="F54" s="925"/>
      <c r="G54" s="925"/>
      <c r="H54" s="925"/>
      <c r="I54" s="926"/>
      <c r="J54" s="195"/>
      <c r="S54" s="155"/>
    </row>
    <row r="55" spans="1:19" ht="31.9" customHeight="1" x14ac:dyDescent="0.2">
      <c r="A55" s="105"/>
      <c r="B55" s="259" t="s">
        <v>121</v>
      </c>
      <c r="C55" s="260" t="s">
        <v>13</v>
      </c>
      <c r="D55" s="260" t="s">
        <v>123</v>
      </c>
      <c r="E55" s="285" t="s">
        <v>124</v>
      </c>
      <c r="F55" s="1072" t="s">
        <v>125</v>
      </c>
      <c r="G55" s="1073"/>
      <c r="H55" s="285" t="s">
        <v>126</v>
      </c>
      <c r="I55" s="286" t="s">
        <v>192</v>
      </c>
      <c r="J55" s="195"/>
      <c r="S55" s="155"/>
    </row>
    <row r="56" spans="1:19" ht="31.9" customHeight="1" x14ac:dyDescent="0.2">
      <c r="A56" s="105"/>
      <c r="B56" s="236" t="s">
        <v>127</v>
      </c>
      <c r="C56" s="237" t="s">
        <v>234</v>
      </c>
      <c r="D56" s="238" t="s">
        <v>233</v>
      </c>
      <c r="E56" s="239">
        <v>400000</v>
      </c>
      <c r="F56" s="1074">
        <v>150000</v>
      </c>
      <c r="G56" s="1075"/>
      <c r="H56" s="239" t="s">
        <v>175</v>
      </c>
      <c r="I56" s="240" t="s">
        <v>204</v>
      </c>
      <c r="J56" s="195"/>
      <c r="S56" s="155"/>
    </row>
    <row r="57" spans="1:19" ht="27" x14ac:dyDescent="0.2">
      <c r="A57" s="105"/>
      <c r="B57" s="177" t="s">
        <v>128</v>
      </c>
      <c r="C57" s="178" t="s">
        <v>208</v>
      </c>
      <c r="D57" s="179" t="s">
        <v>469</v>
      </c>
      <c r="E57" s="180">
        <v>700000</v>
      </c>
      <c r="F57" s="1070">
        <v>350000</v>
      </c>
      <c r="G57" s="1071"/>
      <c r="H57" s="180" t="s">
        <v>176</v>
      </c>
      <c r="I57" s="181" t="s">
        <v>197</v>
      </c>
      <c r="J57" s="195"/>
      <c r="S57" s="155"/>
    </row>
    <row r="58" spans="1:19" ht="29.5" customHeight="1" thickBot="1" x14ac:dyDescent="0.25">
      <c r="A58" s="105"/>
      <c r="B58" s="183" t="s">
        <v>171</v>
      </c>
      <c r="C58" s="241" t="s">
        <v>227</v>
      </c>
      <c r="D58" s="185" t="s">
        <v>173</v>
      </c>
      <c r="E58" s="261">
        <v>400000</v>
      </c>
      <c r="F58" s="1015">
        <v>150000</v>
      </c>
      <c r="G58" s="1015"/>
      <c r="H58" s="261" t="s">
        <v>177</v>
      </c>
      <c r="I58" s="287" t="s">
        <v>205</v>
      </c>
      <c r="J58" s="195"/>
      <c r="S58" s="155"/>
    </row>
    <row r="59" spans="1:19" ht="19.5" customHeight="1" thickBot="1" x14ac:dyDescent="0.25">
      <c r="A59" s="105"/>
      <c r="B59" s="189"/>
      <c r="C59" s="190"/>
      <c r="D59" s="191"/>
      <c r="E59" s="192"/>
      <c r="F59" s="192"/>
      <c r="G59" s="192"/>
      <c r="H59" s="138" t="s">
        <v>26</v>
      </c>
      <c r="I59" s="195"/>
      <c r="J59" s="195"/>
      <c r="Q59" s="155"/>
      <c r="R59" s="155"/>
      <c r="S59" s="155"/>
    </row>
    <row r="60" spans="1:19" ht="25.15" customHeight="1" x14ac:dyDescent="0.2">
      <c r="A60" s="105"/>
      <c r="B60" s="1057" t="s">
        <v>8</v>
      </c>
      <c r="C60" s="1058"/>
      <c r="D60" s="1059"/>
      <c r="E60" s="194"/>
      <c r="F60" s="194"/>
      <c r="G60" s="105"/>
      <c r="H60" s="105"/>
      <c r="I60" s="195"/>
      <c r="J60" s="195"/>
      <c r="O60" s="155"/>
      <c r="P60" s="155"/>
      <c r="Q60" s="155"/>
      <c r="R60" s="155"/>
      <c r="S60" s="155"/>
    </row>
    <row r="61" spans="1:19" ht="13.5" customHeight="1" x14ac:dyDescent="0.2">
      <c r="A61" s="105"/>
      <c r="B61" s="231" t="s">
        <v>49</v>
      </c>
      <c r="C61" s="232" t="s">
        <v>50</v>
      </c>
      <c r="D61" s="233" t="s">
        <v>47</v>
      </c>
      <c r="E61" s="199"/>
      <c r="F61" s="199"/>
      <c r="G61" s="105"/>
      <c r="H61" s="105"/>
      <c r="I61" s="195"/>
      <c r="J61" s="195"/>
      <c r="M61" s="155"/>
      <c r="N61" s="155"/>
      <c r="O61" s="155"/>
      <c r="P61" s="155"/>
      <c r="Q61" s="155"/>
      <c r="R61" s="155"/>
      <c r="S61" s="155"/>
    </row>
    <row r="62" spans="1:19" ht="18" customHeight="1" thickBot="1" x14ac:dyDescent="0.25">
      <c r="A62" s="105"/>
      <c r="B62" s="200" t="s">
        <v>178</v>
      </c>
      <c r="C62" s="201">
        <v>125000</v>
      </c>
      <c r="D62" s="163" t="s">
        <v>327</v>
      </c>
      <c r="E62" s="136"/>
      <c r="F62" s="134"/>
      <c r="G62" s="105"/>
      <c r="H62" s="105"/>
      <c r="I62" s="195"/>
      <c r="J62" s="195"/>
      <c r="M62" s="155"/>
      <c r="N62" s="155"/>
      <c r="O62" s="155"/>
      <c r="P62" s="155"/>
      <c r="Q62" s="155"/>
      <c r="R62" s="155"/>
      <c r="S62" s="155"/>
    </row>
    <row r="63" spans="1:19" ht="9" x14ac:dyDescent="0.2">
      <c r="A63" s="105"/>
      <c r="B63" s="192"/>
      <c r="C63" s="192"/>
      <c r="D63" s="134"/>
      <c r="E63" s="134"/>
      <c r="F63" s="134"/>
      <c r="G63" s="105"/>
      <c r="H63" s="105"/>
      <c r="I63" s="195"/>
      <c r="J63" s="195"/>
      <c r="M63" s="155"/>
      <c r="N63" s="155"/>
      <c r="O63" s="155"/>
      <c r="P63" s="155"/>
      <c r="Q63" s="155"/>
      <c r="R63" s="155"/>
      <c r="S63" s="155"/>
    </row>
    <row r="64" spans="1:19" ht="10.9" customHeight="1" thickBot="1" x14ac:dyDescent="0.25">
      <c r="A64" s="105"/>
      <c r="B64" s="189"/>
      <c r="C64" s="192"/>
      <c r="D64" s="134"/>
      <c r="E64" s="134"/>
      <c r="F64" s="134"/>
      <c r="G64" s="105"/>
      <c r="H64" s="105"/>
      <c r="I64" s="195"/>
      <c r="J64" s="195"/>
      <c r="M64" s="155"/>
      <c r="N64" s="155"/>
      <c r="O64" s="155"/>
      <c r="P64" s="155"/>
      <c r="Q64" s="155"/>
      <c r="R64" s="155"/>
      <c r="S64" s="155"/>
    </row>
    <row r="65" spans="1:19" ht="18.649999999999999" customHeight="1" thickBot="1" x14ac:dyDescent="0.25">
      <c r="A65" s="105"/>
      <c r="B65" s="1057" t="s">
        <v>9</v>
      </c>
      <c r="C65" s="1058"/>
      <c r="D65" s="1058"/>
      <c r="E65" s="1059"/>
      <c r="F65" s="134"/>
      <c r="G65" s="105"/>
      <c r="H65" s="105"/>
      <c r="I65" s="105"/>
      <c r="J65" s="195"/>
      <c r="K65" s="155"/>
      <c r="L65" s="155"/>
      <c r="M65" s="155"/>
      <c r="N65" s="155"/>
      <c r="O65" s="155"/>
      <c r="P65" s="155"/>
      <c r="Q65" s="155"/>
      <c r="R65" s="155"/>
      <c r="S65" s="155"/>
    </row>
    <row r="66" spans="1:19" ht="10.9" customHeight="1" x14ac:dyDescent="0.2">
      <c r="A66" s="105"/>
      <c r="B66" s="248" t="s">
        <v>58</v>
      </c>
      <c r="C66" s="249">
        <v>0.6</v>
      </c>
      <c r="D66" s="249" t="s">
        <v>59</v>
      </c>
      <c r="E66" s="250">
        <v>0.8</v>
      </c>
      <c r="F66" s="134"/>
      <c r="G66" s="105"/>
      <c r="H66" s="105"/>
      <c r="I66" s="105"/>
      <c r="J66" s="195"/>
      <c r="K66" s="155"/>
      <c r="L66" s="155"/>
      <c r="M66" s="155"/>
      <c r="N66" s="155"/>
      <c r="O66" s="155"/>
      <c r="P66" s="155"/>
      <c r="Q66" s="155"/>
      <c r="R66" s="155"/>
      <c r="S66" s="155"/>
    </row>
    <row r="67" spans="1:19" ht="10.9" customHeight="1" x14ac:dyDescent="0.2">
      <c r="A67" s="105"/>
      <c r="B67" s="206" t="s">
        <v>60</v>
      </c>
      <c r="C67" s="207">
        <v>1.2</v>
      </c>
      <c r="D67" s="207" t="s">
        <v>61</v>
      </c>
      <c r="E67" s="208">
        <v>0.9</v>
      </c>
      <c r="F67" s="209"/>
      <c r="G67" s="105"/>
      <c r="H67" s="105"/>
      <c r="I67" s="105"/>
      <c r="J67" s="195"/>
      <c r="K67" s="155"/>
      <c r="L67" s="155"/>
      <c r="M67" s="155"/>
      <c r="N67" s="155"/>
      <c r="O67" s="155"/>
      <c r="P67" s="155"/>
      <c r="Q67" s="155"/>
      <c r="R67" s="155"/>
      <c r="S67" s="155"/>
    </row>
    <row r="68" spans="1:19" ht="10.9" customHeight="1" x14ac:dyDescent="0.2">
      <c r="A68" s="105"/>
      <c r="B68" s="206" t="s">
        <v>62</v>
      </c>
      <c r="C68" s="207">
        <v>1.3</v>
      </c>
      <c r="D68" s="207" t="s">
        <v>63</v>
      </c>
      <c r="E68" s="208">
        <v>1.3</v>
      </c>
      <c r="F68" s="209"/>
      <c r="G68" s="105"/>
      <c r="H68" s="105"/>
      <c r="I68" s="105"/>
      <c r="J68" s="195"/>
      <c r="K68" s="155"/>
      <c r="L68" s="155"/>
      <c r="M68" s="155"/>
      <c r="N68" s="155"/>
      <c r="O68" s="155"/>
      <c r="P68" s="155"/>
      <c r="Q68" s="155"/>
      <c r="R68" s="155"/>
      <c r="S68" s="155"/>
    </row>
    <row r="69" spans="1:19" ht="10.9" customHeight="1" x14ac:dyDescent="0.2">
      <c r="A69" s="105"/>
      <c r="B69" s="206" t="s">
        <v>64</v>
      </c>
      <c r="C69" s="207">
        <v>1.2</v>
      </c>
      <c r="D69" s="207" t="s">
        <v>65</v>
      </c>
      <c r="E69" s="208">
        <v>1.3</v>
      </c>
      <c r="F69" s="209"/>
      <c r="G69" s="105"/>
      <c r="H69" s="105"/>
      <c r="I69" s="105"/>
      <c r="J69" s="195"/>
      <c r="M69" s="155"/>
      <c r="N69" s="155"/>
      <c r="O69" s="155"/>
      <c r="P69" s="155"/>
      <c r="Q69" s="155"/>
      <c r="R69" s="155"/>
      <c r="S69" s="155"/>
    </row>
    <row r="70" spans="1:19" ht="10.9" customHeight="1" x14ac:dyDescent="0.2">
      <c r="A70" s="105"/>
      <c r="B70" s="206" t="s">
        <v>66</v>
      </c>
      <c r="C70" s="207">
        <v>1</v>
      </c>
      <c r="D70" s="207" t="s">
        <v>67</v>
      </c>
      <c r="E70" s="208">
        <v>1.4</v>
      </c>
      <c r="F70" s="209"/>
      <c r="G70" s="105"/>
      <c r="H70" s="105"/>
      <c r="I70" s="105"/>
      <c r="K70" s="155"/>
      <c r="L70" s="155"/>
      <c r="M70" s="155"/>
      <c r="N70" s="155"/>
      <c r="O70" s="155"/>
      <c r="P70" s="155"/>
      <c r="Q70" s="155"/>
      <c r="R70" s="155"/>
      <c r="S70" s="155"/>
    </row>
    <row r="71" spans="1:19" ht="10.9" customHeight="1" thickBot="1" x14ac:dyDescent="0.25">
      <c r="A71" s="105"/>
      <c r="B71" s="210" t="s">
        <v>68</v>
      </c>
      <c r="C71" s="211">
        <v>0.8</v>
      </c>
      <c r="D71" s="211" t="s">
        <v>69</v>
      </c>
      <c r="E71" s="212">
        <v>1.4</v>
      </c>
      <c r="F71" s="209"/>
      <c r="G71" s="105"/>
      <c r="H71" s="213"/>
      <c r="I71" s="105"/>
      <c r="K71" s="155"/>
      <c r="L71" s="155"/>
      <c r="M71" s="155"/>
      <c r="N71" s="155"/>
      <c r="O71" s="155"/>
      <c r="P71" s="155"/>
      <c r="Q71" s="155"/>
      <c r="R71" s="155"/>
      <c r="S71" s="155"/>
    </row>
    <row r="72" spans="1:19" ht="18.649999999999999" customHeight="1" thickBot="1" x14ac:dyDescent="0.25">
      <c r="A72" s="105"/>
      <c r="B72" s="209"/>
      <c r="C72" s="209"/>
      <c r="D72" s="209"/>
      <c r="E72" s="209"/>
      <c r="F72" s="209"/>
      <c r="G72" s="105"/>
      <c r="H72" s="213"/>
      <c r="I72" s="195"/>
      <c r="J72" s="195"/>
      <c r="P72" s="155"/>
      <c r="Q72" s="155"/>
      <c r="R72" s="155"/>
      <c r="S72" s="155"/>
    </row>
    <row r="73" spans="1:19" s="65" customFormat="1" ht="28.5" customHeight="1" thickBot="1" x14ac:dyDescent="0.3">
      <c r="B73" s="800" t="s">
        <v>70</v>
      </c>
      <c r="C73" s="802"/>
      <c r="D73" s="70"/>
      <c r="E73" s="70"/>
      <c r="F73" s="70"/>
      <c r="G73" s="70"/>
      <c r="H73" s="92"/>
      <c r="I73" s="195"/>
      <c r="J73" s="195"/>
      <c r="K73" s="477"/>
    </row>
    <row r="74" spans="1:19" s="65" customFormat="1" ht="10.5" x14ac:dyDescent="0.25">
      <c r="B74" s="358" t="s">
        <v>71</v>
      </c>
      <c r="C74" s="93">
        <v>0.15</v>
      </c>
      <c r="D74" s="70"/>
      <c r="E74" s="70"/>
      <c r="F74" s="70"/>
      <c r="G74" s="70"/>
      <c r="H74" s="70"/>
      <c r="I74" s="195"/>
      <c r="J74" s="195"/>
      <c r="K74" s="477"/>
    </row>
    <row r="75" spans="1:19" s="65" customFormat="1" ht="42" x14ac:dyDescent="0.25">
      <c r="B75" s="358" t="s">
        <v>264</v>
      </c>
      <c r="C75" s="93">
        <v>0.15</v>
      </c>
      <c r="D75" s="70"/>
      <c r="E75" s="70"/>
      <c r="F75" s="70"/>
      <c r="G75" s="70"/>
      <c r="H75" s="70"/>
      <c r="I75" s="195"/>
      <c r="J75" s="195"/>
      <c r="K75" s="477"/>
    </row>
    <row r="76" spans="1:19" s="65" customFormat="1" ht="31.5" x14ac:dyDescent="0.25">
      <c r="B76" s="95" t="s">
        <v>209</v>
      </c>
      <c r="C76" s="94">
        <v>0.35</v>
      </c>
      <c r="D76" s="70"/>
      <c r="E76" s="70"/>
      <c r="F76" s="70"/>
      <c r="G76" s="70"/>
      <c r="H76" s="70"/>
      <c r="I76" s="195"/>
      <c r="J76" s="195"/>
      <c r="K76" s="477"/>
    </row>
    <row r="77" spans="1:19" s="65" customFormat="1" ht="10.5" x14ac:dyDescent="0.25">
      <c r="B77" s="357" t="s">
        <v>265</v>
      </c>
      <c r="C77" s="94">
        <v>0.15</v>
      </c>
      <c r="D77" s="70"/>
      <c r="E77" s="70"/>
      <c r="F77" s="70"/>
      <c r="G77" s="70"/>
      <c r="H77" s="70"/>
      <c r="I77" s="195"/>
      <c r="J77" s="195"/>
      <c r="K77" s="477"/>
    </row>
    <row r="78" spans="1:19" s="65" customFormat="1" ht="31.5" x14ac:dyDescent="0.25">
      <c r="B78" s="357" t="s">
        <v>72</v>
      </c>
      <c r="C78" s="94">
        <v>0.55000000000000004</v>
      </c>
      <c r="D78" s="70"/>
      <c r="E78" s="70"/>
      <c r="F78" s="70"/>
      <c r="G78" s="70"/>
      <c r="H78" s="70"/>
      <c r="I78" s="195"/>
      <c r="J78" s="195"/>
      <c r="K78" s="477"/>
    </row>
    <row r="79" spans="1:19" s="65" customFormat="1" ht="10.5" x14ac:dyDescent="0.25">
      <c r="B79" s="357" t="s">
        <v>191</v>
      </c>
      <c r="C79" s="94">
        <v>0.15</v>
      </c>
      <c r="D79" s="70"/>
      <c r="E79" s="70"/>
      <c r="F79" s="70"/>
      <c r="G79" s="70"/>
      <c r="H79" s="70"/>
      <c r="I79" s="195"/>
      <c r="J79" s="195"/>
      <c r="K79" s="477"/>
    </row>
    <row r="80" spans="1:19" s="65" customFormat="1" ht="10.5" x14ac:dyDescent="0.25">
      <c r="B80" s="357" t="s">
        <v>73</v>
      </c>
      <c r="C80" s="94">
        <v>0.15</v>
      </c>
      <c r="D80" s="70"/>
      <c r="E80" s="70"/>
      <c r="F80" s="70"/>
      <c r="G80" s="70"/>
      <c r="H80" s="70"/>
      <c r="I80" s="195"/>
      <c r="J80" s="195"/>
      <c r="K80" s="477"/>
    </row>
    <row r="81" spans="1:18" s="65" customFormat="1" ht="10.5" x14ac:dyDescent="0.25">
      <c r="B81" s="357" t="s">
        <v>266</v>
      </c>
      <c r="C81" s="94">
        <v>0.2</v>
      </c>
      <c r="D81" s="70"/>
      <c r="E81" s="70"/>
      <c r="F81" s="70"/>
      <c r="G81" s="70"/>
      <c r="H81" s="70"/>
      <c r="I81" s="195"/>
      <c r="J81" s="195"/>
      <c r="K81" s="477"/>
    </row>
    <row r="82" spans="1:18" s="10" customFormat="1" ht="10.5" x14ac:dyDescent="0.25">
      <c r="B82" s="357" t="s">
        <v>74</v>
      </c>
      <c r="C82" s="94">
        <v>0.15</v>
      </c>
      <c r="D82" s="70"/>
      <c r="E82" s="70"/>
      <c r="F82" s="70"/>
      <c r="G82" s="70"/>
      <c r="H82" s="70"/>
      <c r="I82" s="195"/>
      <c r="J82" s="195"/>
      <c r="K82" s="477"/>
    </row>
    <row r="83" spans="1:18" s="10" customFormat="1" ht="10.5" x14ac:dyDescent="0.25">
      <c r="B83" s="357" t="s">
        <v>75</v>
      </c>
      <c r="C83" s="94">
        <v>0.15</v>
      </c>
      <c r="D83" s="70"/>
      <c r="E83" s="70"/>
      <c r="F83" s="70"/>
      <c r="G83" s="70"/>
      <c r="H83" s="70"/>
      <c r="I83" s="195"/>
      <c r="J83" s="195"/>
      <c r="K83" s="477"/>
    </row>
    <row r="84" spans="1:18" s="10" customFormat="1" ht="31.5" x14ac:dyDescent="0.25">
      <c r="B84" s="357" t="s">
        <v>76</v>
      </c>
      <c r="C84" s="94">
        <v>0.25</v>
      </c>
      <c r="D84" s="70"/>
      <c r="E84" s="70"/>
      <c r="F84" s="70"/>
      <c r="G84" s="70"/>
      <c r="H84" s="70"/>
      <c r="I84" s="195"/>
      <c r="J84" s="195"/>
      <c r="K84" s="477"/>
    </row>
    <row r="85" spans="1:18" s="10" customFormat="1" ht="52.5" x14ac:dyDescent="0.25">
      <c r="B85" s="95" t="s">
        <v>77</v>
      </c>
      <c r="C85" s="96">
        <v>1</v>
      </c>
      <c r="D85" s="70"/>
      <c r="E85" s="70"/>
      <c r="F85" s="70"/>
      <c r="G85" s="70"/>
      <c r="H85" s="70"/>
      <c r="I85" s="195"/>
      <c r="J85" s="195"/>
      <c r="K85" s="477"/>
    </row>
    <row r="86" spans="1:18" s="10" customFormat="1" ht="10.5" x14ac:dyDescent="0.25">
      <c r="B86" s="95" t="s">
        <v>78</v>
      </c>
      <c r="C86" s="96">
        <v>0.5</v>
      </c>
      <c r="D86" s="70"/>
      <c r="E86" s="70"/>
      <c r="F86" s="70"/>
      <c r="G86" s="70"/>
      <c r="H86" s="88"/>
      <c r="I86" s="195"/>
      <c r="J86" s="195"/>
      <c r="K86" s="477"/>
    </row>
    <row r="87" spans="1:18" s="10" customFormat="1" ht="10.5" x14ac:dyDescent="0.25">
      <c r="B87" s="95" t="s">
        <v>79</v>
      </c>
      <c r="C87" s="96">
        <v>0.5</v>
      </c>
      <c r="D87" s="70"/>
      <c r="E87" s="70"/>
      <c r="F87" s="70"/>
      <c r="G87" s="70"/>
      <c r="H87" s="98"/>
      <c r="I87" s="195"/>
      <c r="J87" s="195"/>
      <c r="K87" s="477"/>
    </row>
    <row r="88" spans="1:18" s="10" customFormat="1" ht="12.5" x14ac:dyDescent="0.25">
      <c r="B88" s="95" t="s">
        <v>268</v>
      </c>
      <c r="C88" s="97">
        <v>0.15</v>
      </c>
      <c r="D88" s="401" t="s">
        <v>26</v>
      </c>
      <c r="E88" s="87"/>
      <c r="F88" s="87"/>
      <c r="G88" s="87"/>
      <c r="H88" s="98"/>
      <c r="I88" s="195"/>
      <c r="J88" s="195"/>
      <c r="K88" s="477"/>
    </row>
    <row r="89" spans="1:18" s="10" customFormat="1" ht="11" thickBot="1" x14ac:dyDescent="0.3">
      <c r="B89" s="99" t="s">
        <v>80</v>
      </c>
      <c r="C89" s="100">
        <v>0.15</v>
      </c>
      <c r="I89" s="195"/>
      <c r="J89" s="195"/>
      <c r="K89" s="477"/>
    </row>
    <row r="90" spans="1:18" s="65" customFormat="1" ht="10.9" customHeight="1" x14ac:dyDescent="0.25">
      <c r="A90" s="105"/>
      <c r="B90" s="214"/>
      <c r="C90" s="215"/>
      <c r="D90" s="87"/>
      <c r="E90" s="87"/>
      <c r="F90" s="87"/>
      <c r="G90" s="87"/>
      <c r="H90" s="98"/>
      <c r="I90" s="1"/>
      <c r="J90" s="1"/>
      <c r="K90" s="53"/>
      <c r="L90" s="98"/>
      <c r="M90" s="98"/>
      <c r="N90" s="98"/>
    </row>
    <row r="91" spans="1:18" s="65" customFormat="1" ht="10.9" customHeight="1" x14ac:dyDescent="0.25">
      <c r="A91" s="105"/>
      <c r="B91" s="102"/>
      <c r="C91" s="103"/>
      <c r="D91" s="98"/>
      <c r="E91" s="98"/>
      <c r="F91" s="98"/>
      <c r="G91" s="98"/>
      <c r="H91" s="104"/>
      <c r="I91" s="1"/>
      <c r="J91" s="1"/>
      <c r="K91" s="53"/>
      <c r="L91" s="98"/>
      <c r="M91" s="98"/>
      <c r="N91" s="98"/>
    </row>
    <row r="92" spans="1:18" s="65" customFormat="1" ht="10.9" customHeight="1" x14ac:dyDescent="0.25">
      <c r="A92" s="105"/>
      <c r="B92" s="262" t="s">
        <v>270</v>
      </c>
      <c r="C92" s="262"/>
      <c r="D92" s="262"/>
      <c r="E92" s="263"/>
      <c r="F92" s="263"/>
      <c r="G92" s="263"/>
      <c r="H92" s="104"/>
      <c r="I92" s="1"/>
      <c r="J92" s="1"/>
      <c r="K92" s="53"/>
      <c r="L92" s="98"/>
      <c r="M92" s="98"/>
      <c r="N92" s="98"/>
    </row>
    <row r="93" spans="1:18" s="65" customFormat="1" ht="10.9" customHeight="1" x14ac:dyDescent="0.25">
      <c r="A93" s="105"/>
      <c r="B93" s="262" t="s">
        <v>85</v>
      </c>
      <c r="C93" s="262"/>
      <c r="D93" s="262"/>
      <c r="E93" s="262"/>
      <c r="F93" s="262"/>
      <c r="G93" s="262"/>
      <c r="H93" s="104"/>
      <c r="I93" s="1"/>
      <c r="J93" s="1"/>
      <c r="K93" s="53"/>
      <c r="L93" s="98"/>
      <c r="M93" s="98"/>
      <c r="N93" s="98"/>
    </row>
    <row r="94" spans="1:18" s="65" customFormat="1" ht="10.9" customHeight="1" x14ac:dyDescent="0.25">
      <c r="A94" s="105"/>
      <c r="B94" s="262" t="s">
        <v>595</v>
      </c>
      <c r="C94" s="262"/>
      <c r="D94" s="262"/>
      <c r="E94" s="262"/>
      <c r="F94" s="262"/>
      <c r="G94" s="262"/>
      <c r="H94" s="104"/>
      <c r="I94" s="1"/>
      <c r="J94" s="1"/>
      <c r="K94" s="53"/>
      <c r="L94" s="98"/>
      <c r="M94" s="98"/>
      <c r="N94" s="98"/>
    </row>
    <row r="95" spans="1:18" s="65" customFormat="1" ht="10.9" customHeight="1" x14ac:dyDescent="0.25">
      <c r="A95" s="105"/>
      <c r="B95" s="262" t="s">
        <v>86</v>
      </c>
      <c r="C95" s="262"/>
      <c r="D95" s="264"/>
      <c r="E95" s="264"/>
      <c r="F95" s="264"/>
      <c r="G95" s="264"/>
      <c r="H95" s="70"/>
      <c r="I95" s="52"/>
      <c r="J95" s="52"/>
      <c r="K95" s="53"/>
      <c r="L95" s="98"/>
      <c r="M95" s="98"/>
      <c r="N95" s="98"/>
      <c r="O95" s="98"/>
      <c r="P95" s="98"/>
      <c r="Q95" s="98"/>
      <c r="R95" s="98"/>
    </row>
    <row r="96" spans="1:18" s="65" customFormat="1" ht="10.9" customHeight="1" x14ac:dyDescent="0.25">
      <c r="A96" s="105"/>
      <c r="B96" s="262" t="s">
        <v>87</v>
      </c>
      <c r="C96" s="262"/>
      <c r="D96" s="264"/>
      <c r="E96" s="264"/>
      <c r="F96" s="264"/>
      <c r="G96" s="264"/>
      <c r="H96" s="70"/>
      <c r="I96" s="52"/>
      <c r="J96" s="52"/>
      <c r="K96" s="53"/>
      <c r="L96" s="98"/>
      <c r="M96" s="98"/>
      <c r="N96" s="98"/>
      <c r="O96" s="98"/>
      <c r="P96" s="98"/>
      <c r="Q96" s="98"/>
      <c r="R96" s="98"/>
    </row>
    <row r="97" spans="1:19" s="10" customFormat="1" ht="21" customHeight="1" x14ac:dyDescent="0.25">
      <c r="A97" s="105"/>
      <c r="B97" s="262" t="s">
        <v>88</v>
      </c>
      <c r="C97" s="262"/>
      <c r="D97" s="265"/>
      <c r="E97" s="265"/>
      <c r="F97" s="265"/>
      <c r="G97" s="265"/>
      <c r="I97" s="11"/>
      <c r="J97" s="11"/>
      <c r="K97" s="12"/>
    </row>
    <row r="98" spans="1:19" ht="10.9" customHeight="1" x14ac:dyDescent="0.25">
      <c r="A98" s="105"/>
      <c r="B98" s="10"/>
      <c r="C98" s="10"/>
      <c r="D98" s="209"/>
      <c r="E98" s="209"/>
      <c r="F98" s="209"/>
      <c r="G98" s="105"/>
      <c r="H98" s="213"/>
      <c r="I98" s="195"/>
      <c r="J98" s="195"/>
      <c r="P98" s="155"/>
      <c r="Q98" s="155"/>
      <c r="R98" s="155"/>
      <c r="S98" s="155"/>
    </row>
    <row r="99" spans="1:19" ht="10.9" customHeight="1" x14ac:dyDescent="0.2">
      <c r="A99" s="105"/>
      <c r="B99" s="209"/>
      <c r="C99" s="209"/>
      <c r="D99" s="242"/>
      <c r="E99" s="242"/>
      <c r="F99" s="242"/>
      <c r="G99" s="242"/>
      <c r="H99" s="242"/>
      <c r="I99" s="195"/>
      <c r="J99" s="195"/>
      <c r="P99" s="155"/>
      <c r="Q99" s="155"/>
      <c r="R99" s="155"/>
      <c r="S99" s="155"/>
    </row>
    <row r="100" spans="1:19" ht="10.9" customHeight="1" x14ac:dyDescent="0.2">
      <c r="A100" s="105"/>
      <c r="B100" s="242"/>
      <c r="C100" s="243"/>
      <c r="D100" s="105"/>
      <c r="E100" s="105"/>
      <c r="F100" s="105"/>
      <c r="G100" s="105"/>
      <c r="H100" s="105"/>
      <c r="I100" s="105"/>
      <c r="J100" s="105"/>
    </row>
    <row r="101" spans="1:19" ht="10.9" customHeight="1" x14ac:dyDescent="0.2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</row>
    <row r="102" spans="1:19" ht="10.9" customHeight="1" x14ac:dyDescent="0.2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</row>
    <row r="103" spans="1:19" ht="10.9" customHeight="1" x14ac:dyDescent="0.2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</row>
    <row r="104" spans="1:19" ht="10.9" customHeight="1" x14ac:dyDescent="0.2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</row>
    <row r="105" spans="1:19" ht="10.9" customHeight="1" x14ac:dyDescent="0.2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</row>
    <row r="106" spans="1:19" ht="10.9" customHeight="1" x14ac:dyDescent="0.2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</row>
    <row r="107" spans="1:19" ht="10.9" customHeight="1" x14ac:dyDescent="0.2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</row>
    <row r="108" spans="1:19" ht="10.9" customHeight="1" x14ac:dyDescent="0.2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</row>
    <row r="109" spans="1:19" ht="10.9" customHeight="1" x14ac:dyDescent="0.2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</row>
    <row r="110" spans="1:19" ht="10.9" customHeight="1" x14ac:dyDescent="0.2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</row>
    <row r="111" spans="1:19" ht="10.9" customHeight="1" x14ac:dyDescent="0.2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</row>
    <row r="112" spans="1:19" ht="10.9" customHeight="1" x14ac:dyDescent="0.2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</row>
    <row r="113" spans="1:10" ht="10.9" customHeight="1" x14ac:dyDescent="0.2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</row>
    <row r="114" spans="1:10" ht="10.9" customHeight="1" x14ac:dyDescent="0.2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</row>
    <row r="115" spans="1:10" ht="10.9" customHeight="1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</row>
    <row r="116" spans="1:10" ht="10.9" customHeight="1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</row>
    <row r="117" spans="1:10" ht="10.9" customHeight="1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</row>
    <row r="118" spans="1:10" ht="10.9" customHeight="1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</row>
    <row r="119" spans="1:10" ht="10.9" customHeight="1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</row>
    <row r="120" spans="1:10" ht="10.9" customHeight="1" x14ac:dyDescent="0.2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</row>
    <row r="121" spans="1:10" ht="10.9" customHeight="1" x14ac:dyDescent="0.2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</row>
    <row r="122" spans="1:10" ht="10.9" customHeight="1" x14ac:dyDescent="0.2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</row>
    <row r="123" spans="1:10" ht="10.9" customHeight="1" x14ac:dyDescent="0.2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</row>
    <row r="124" spans="1:10" ht="10.9" customHeight="1" x14ac:dyDescent="0.2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</row>
    <row r="125" spans="1:10" ht="10.9" customHeight="1" x14ac:dyDescent="0.2">
      <c r="A125" s="105"/>
      <c r="B125" s="105"/>
      <c r="C125" s="105"/>
      <c r="D125" s="105"/>
      <c r="E125" s="105"/>
      <c r="F125" s="105"/>
      <c r="G125" s="105"/>
      <c r="H125" s="105"/>
    </row>
    <row r="126" spans="1:10" ht="10.9" customHeight="1" x14ac:dyDescent="0.2">
      <c r="A126" s="105"/>
      <c r="B126" s="105"/>
      <c r="C126" s="105"/>
      <c r="D126" s="105"/>
      <c r="E126" s="105"/>
      <c r="F126" s="105"/>
      <c r="G126" s="105"/>
      <c r="H126" s="105"/>
    </row>
    <row r="127" spans="1:10" ht="10.9" customHeight="1" x14ac:dyDescent="0.2">
      <c r="A127" s="105"/>
      <c r="B127" s="105"/>
      <c r="C127" s="105"/>
      <c r="D127" s="105"/>
      <c r="E127" s="105"/>
      <c r="F127" s="105"/>
      <c r="G127" s="105"/>
      <c r="H127" s="105"/>
    </row>
    <row r="128" spans="1:10" ht="10.9" customHeight="1" x14ac:dyDescent="0.2">
      <c r="A128" s="105"/>
      <c r="B128" s="105"/>
      <c r="C128" s="105"/>
      <c r="D128" s="105"/>
      <c r="E128" s="105"/>
      <c r="F128" s="105"/>
      <c r="G128" s="105"/>
      <c r="H128" s="105"/>
    </row>
    <row r="129" spans="2:8" ht="10.9" customHeight="1" x14ac:dyDescent="0.2">
      <c r="B129" s="105"/>
      <c r="C129" s="105"/>
      <c r="D129" s="105"/>
      <c r="E129" s="105"/>
      <c r="F129" s="105"/>
      <c r="G129" s="105"/>
      <c r="H129" s="105"/>
    </row>
    <row r="130" spans="2:8" ht="10.9" customHeight="1" x14ac:dyDescent="0.2">
      <c r="B130" s="105"/>
      <c r="C130" s="105"/>
      <c r="D130" s="105"/>
      <c r="E130" s="105"/>
      <c r="F130" s="105"/>
      <c r="G130" s="105"/>
      <c r="H130" s="105"/>
    </row>
    <row r="131" spans="2:8" ht="10.9" customHeight="1" x14ac:dyDescent="0.2">
      <c r="B131" s="105"/>
      <c r="C131" s="105"/>
      <c r="D131" s="105"/>
      <c r="E131" s="105"/>
      <c r="F131" s="105"/>
      <c r="G131" s="105"/>
      <c r="H131" s="105"/>
    </row>
    <row r="132" spans="2:8" ht="10.9" customHeight="1" x14ac:dyDescent="0.2">
      <c r="B132" s="105"/>
      <c r="C132" s="105"/>
      <c r="D132" s="105"/>
      <c r="E132" s="105"/>
      <c r="F132" s="105"/>
      <c r="G132" s="105"/>
      <c r="H132" s="105"/>
    </row>
    <row r="133" spans="2:8" ht="10.9" customHeight="1" x14ac:dyDescent="0.2">
      <c r="B133" s="105"/>
      <c r="C133" s="105"/>
      <c r="D133" s="105"/>
      <c r="E133" s="105"/>
      <c r="F133" s="105"/>
      <c r="G133" s="105"/>
      <c r="H133" s="105"/>
    </row>
    <row r="134" spans="2:8" ht="10.9" customHeight="1" x14ac:dyDescent="0.2">
      <c r="B134" s="105"/>
      <c r="C134" s="105"/>
      <c r="D134" s="105"/>
      <c r="E134" s="105"/>
      <c r="F134" s="105"/>
      <c r="G134" s="105"/>
      <c r="H134" s="105"/>
    </row>
    <row r="135" spans="2:8" ht="10.9" customHeight="1" x14ac:dyDescent="0.2">
      <c r="B135" s="105"/>
      <c r="C135" s="105"/>
      <c r="D135" s="105"/>
      <c r="E135" s="105"/>
      <c r="F135" s="105"/>
      <c r="G135" s="105"/>
      <c r="H135" s="105"/>
    </row>
    <row r="136" spans="2:8" ht="10.9" customHeight="1" x14ac:dyDescent="0.2">
      <c r="B136" s="105"/>
      <c r="C136" s="105"/>
      <c r="D136" s="105"/>
      <c r="E136" s="105"/>
      <c r="F136" s="105"/>
      <c r="G136" s="105"/>
      <c r="H136" s="105"/>
    </row>
    <row r="137" spans="2:8" ht="10.9" customHeight="1" x14ac:dyDescent="0.2">
      <c r="B137" s="105"/>
      <c r="C137" s="105"/>
      <c r="D137" s="105"/>
      <c r="E137" s="105"/>
      <c r="F137" s="105"/>
      <c r="G137" s="105"/>
      <c r="H137" s="105"/>
    </row>
    <row r="138" spans="2:8" ht="10.9" customHeight="1" x14ac:dyDescent="0.2">
      <c r="B138" s="105"/>
      <c r="C138" s="105"/>
      <c r="D138" s="105"/>
      <c r="E138" s="105"/>
      <c r="F138" s="105"/>
      <c r="G138" s="105"/>
      <c r="H138" s="105"/>
    </row>
    <row r="139" spans="2:8" ht="10.9" customHeight="1" x14ac:dyDescent="0.2">
      <c r="B139" s="105"/>
      <c r="C139" s="105"/>
    </row>
  </sheetData>
  <mergeCells count="47">
    <mergeCell ref="B73:C73"/>
    <mergeCell ref="K34:K36"/>
    <mergeCell ref="F35:G35"/>
    <mergeCell ref="F36:G36"/>
    <mergeCell ref="F37:G37"/>
    <mergeCell ref="K37:K39"/>
    <mergeCell ref="F38:G38"/>
    <mergeCell ref="F39:G39"/>
    <mergeCell ref="B54:I54"/>
    <mergeCell ref="B65:E65"/>
    <mergeCell ref="F55:G55"/>
    <mergeCell ref="F56:G56"/>
    <mergeCell ref="F57:G57"/>
    <mergeCell ref="F58:G58"/>
    <mergeCell ref="B60:D60"/>
    <mergeCell ref="B49:E49"/>
    <mergeCell ref="K28:K30"/>
    <mergeCell ref="F29:G29"/>
    <mergeCell ref="F30:G30"/>
    <mergeCell ref="F31:G31"/>
    <mergeCell ref="K31:K33"/>
    <mergeCell ref="F32:G32"/>
    <mergeCell ref="F33:G33"/>
    <mergeCell ref="B26:J26"/>
    <mergeCell ref="B5:E5"/>
    <mergeCell ref="B6:B7"/>
    <mergeCell ref="C6:C7"/>
    <mergeCell ref="D6:D7"/>
    <mergeCell ref="E6:E7"/>
    <mergeCell ref="B18:E18"/>
    <mergeCell ref="B19:B20"/>
    <mergeCell ref="C19:C20"/>
    <mergeCell ref="D19:D20"/>
    <mergeCell ref="E19:E20"/>
    <mergeCell ref="C24:E24"/>
    <mergeCell ref="B50:B51"/>
    <mergeCell ref="C50:C51"/>
    <mergeCell ref="D50:D51"/>
    <mergeCell ref="E50:E51"/>
    <mergeCell ref="F27:G27"/>
    <mergeCell ref="F28:G28"/>
    <mergeCell ref="F34:G34"/>
    <mergeCell ref="B41:E41"/>
    <mergeCell ref="B42:B43"/>
    <mergeCell ref="C42:C43"/>
    <mergeCell ref="D42:D43"/>
    <mergeCell ref="E42:E43"/>
  </mergeCells>
  <hyperlinks>
    <hyperlink ref="E25" location="Parents.ru!A1" display="&lt;&lt; наверх"/>
    <hyperlink ref="E53" location="Parents.ru!A1" display="&lt;&lt; наверх"/>
    <hyperlink ref="H59" location="Parents.ru!A1" display="&lt;&lt; наверх"/>
    <hyperlink ref="D1" location="TITLE!A1" display="TITLE"/>
    <hyperlink ref="D88" location="Parents.ru!A1" display="&lt;&lt; наверх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42"/>
  <sheetViews>
    <sheetView topLeftCell="A7" workbookViewId="0">
      <selection activeCell="K17" sqref="K17"/>
    </sheetView>
  </sheetViews>
  <sheetFormatPr defaultColWidth="19.453125" defaultRowHeight="10.9" customHeight="1" x14ac:dyDescent="0.2"/>
  <cols>
    <col min="1" max="1" width="2.453125" style="155" customWidth="1"/>
    <col min="2" max="2" width="23.26953125" style="155" customWidth="1"/>
    <col min="3" max="3" width="21.453125" style="155" customWidth="1"/>
    <col min="4" max="4" width="25.7265625" style="155" customWidth="1"/>
    <col min="5" max="5" width="18.81640625" style="155" customWidth="1"/>
    <col min="6" max="6" width="11.90625" style="155" customWidth="1"/>
    <col min="7" max="7" width="15.453125" style="155" customWidth="1"/>
    <col min="8" max="8" width="12.26953125" style="155" customWidth="1"/>
    <col min="9" max="9" width="13.453125" style="155" customWidth="1"/>
    <col min="10" max="10" width="11.7265625" style="195" customWidth="1"/>
    <col min="11" max="11" width="10.81640625" style="290" customWidth="1"/>
    <col min="12" max="12" width="6.54296875" style="195" customWidth="1"/>
    <col min="13" max="13" width="9.54296875" style="155" customWidth="1"/>
    <col min="14" max="16384" width="19.453125" style="155"/>
  </cols>
  <sheetData>
    <row r="1" spans="2:14" ht="10.9" customHeight="1" x14ac:dyDescent="0.2">
      <c r="B1" s="105"/>
      <c r="C1" s="9" t="s">
        <v>2</v>
      </c>
      <c r="D1" s="105"/>
      <c r="E1" s="105"/>
      <c r="F1" s="105"/>
      <c r="G1" s="105"/>
      <c r="H1" s="105"/>
      <c r="I1" s="105"/>
    </row>
    <row r="2" spans="2:14" ht="0.75" customHeight="1" x14ac:dyDescent="0.2">
      <c r="B2" s="105"/>
      <c r="C2" s="105"/>
      <c r="D2" s="105"/>
      <c r="E2" s="105"/>
      <c r="F2" s="105"/>
      <c r="G2" s="105"/>
      <c r="H2" s="105"/>
      <c r="I2" s="254"/>
      <c r="J2" s="254"/>
      <c r="K2" s="291"/>
      <c r="L2" s="254"/>
      <c r="M2" s="254"/>
      <c r="N2" s="254"/>
    </row>
    <row r="3" spans="2:14" ht="20.25" customHeight="1" x14ac:dyDescent="0.4">
      <c r="B3" s="255"/>
      <c r="C3" s="107" t="s">
        <v>565</v>
      </c>
      <c r="D3" s="105"/>
      <c r="E3" s="105"/>
      <c r="F3" s="105"/>
      <c r="G3" s="105"/>
      <c r="H3" s="105"/>
      <c r="I3" s="254"/>
      <c r="J3" s="254"/>
      <c r="K3" s="291"/>
      <c r="L3" s="254"/>
      <c r="M3" s="254"/>
      <c r="N3" s="254"/>
    </row>
    <row r="4" spans="2:14" ht="10.9" customHeight="1" x14ac:dyDescent="0.2">
      <c r="B4" s="105"/>
      <c r="C4" s="105"/>
      <c r="D4" s="105"/>
      <c r="E4" s="105"/>
      <c r="F4" s="105"/>
      <c r="G4" s="105"/>
      <c r="H4" s="105"/>
      <c r="I4" s="254"/>
      <c r="J4" s="254"/>
      <c r="K4" s="291"/>
      <c r="L4" s="254"/>
      <c r="M4" s="254"/>
      <c r="N4" s="254"/>
    </row>
    <row r="5" spans="2:14" ht="9.65" customHeight="1" thickBot="1" x14ac:dyDescent="0.25">
      <c r="C5" s="105"/>
      <c r="D5" s="105"/>
      <c r="E5" s="105"/>
      <c r="F5" s="105"/>
      <c r="G5" s="105"/>
      <c r="H5" s="105"/>
      <c r="I5" s="254"/>
      <c r="J5" s="254"/>
      <c r="K5" s="291"/>
      <c r="L5" s="254"/>
      <c r="M5" s="254"/>
      <c r="N5" s="254"/>
    </row>
    <row r="6" spans="2:14" ht="16.5" customHeight="1" thickBot="1" x14ac:dyDescent="0.25">
      <c r="B6" s="924" t="s">
        <v>90</v>
      </c>
      <c r="C6" s="925"/>
      <c r="D6" s="925"/>
      <c r="E6" s="925"/>
      <c r="F6" s="925"/>
      <c r="G6" s="925"/>
      <c r="H6" s="925"/>
      <c r="I6" s="726"/>
      <c r="J6" s="291"/>
      <c r="K6" s="254"/>
      <c r="L6" s="254"/>
      <c r="M6" s="254"/>
    </row>
    <row r="7" spans="2:14" ht="14" customHeight="1" x14ac:dyDescent="0.2">
      <c r="B7" s="938" t="s">
        <v>11</v>
      </c>
      <c r="C7" s="940" t="s">
        <v>12</v>
      </c>
      <c r="D7" s="942" t="s">
        <v>44</v>
      </c>
      <c r="E7" s="1097" t="s">
        <v>91</v>
      </c>
      <c r="F7" s="985" t="s">
        <v>404</v>
      </c>
      <c r="G7" s="947"/>
      <c r="H7" s="985" t="s">
        <v>271</v>
      </c>
      <c r="I7" s="947"/>
      <c r="J7" s="291"/>
      <c r="K7" s="254"/>
      <c r="L7" s="254"/>
      <c r="M7" s="254"/>
    </row>
    <row r="8" spans="2:14" ht="15" customHeight="1" x14ac:dyDescent="0.2">
      <c r="B8" s="939"/>
      <c r="C8" s="941"/>
      <c r="D8" s="943"/>
      <c r="E8" s="1098"/>
      <c r="F8" s="434" t="s">
        <v>15</v>
      </c>
      <c r="G8" s="127" t="s">
        <v>16</v>
      </c>
      <c r="H8" s="151" t="s">
        <v>15</v>
      </c>
      <c r="I8" s="109" t="s">
        <v>16</v>
      </c>
      <c r="J8" s="291"/>
      <c r="K8" s="254"/>
      <c r="L8" s="254"/>
      <c r="M8" s="254"/>
    </row>
    <row r="9" spans="2:14" ht="19.5" customHeight="1" x14ac:dyDescent="0.2">
      <c r="B9" s="110" t="s">
        <v>639</v>
      </c>
      <c r="C9" s="111" t="s">
        <v>94</v>
      </c>
      <c r="D9" s="112">
        <v>3200</v>
      </c>
      <c r="E9" s="730" t="s">
        <v>272</v>
      </c>
      <c r="F9" s="481">
        <f>G9*150</f>
        <v>450000</v>
      </c>
      <c r="G9" s="115">
        <v>3000</v>
      </c>
      <c r="H9" s="481">
        <f>I9*300</f>
        <v>870000</v>
      </c>
      <c r="I9" s="115">
        <v>2900</v>
      </c>
      <c r="J9" s="291"/>
      <c r="K9" s="254"/>
      <c r="L9" s="254"/>
      <c r="M9" s="254"/>
    </row>
    <row r="10" spans="2:14" ht="19.5" customHeight="1" x14ac:dyDescent="0.2">
      <c r="B10" s="116" t="s">
        <v>640</v>
      </c>
      <c r="C10" s="117" t="s">
        <v>94</v>
      </c>
      <c r="D10" s="118">
        <v>2000</v>
      </c>
      <c r="E10" s="729" t="s">
        <v>272</v>
      </c>
      <c r="F10" s="482">
        <f>G10*150</f>
        <v>270000</v>
      </c>
      <c r="G10" s="121">
        <v>1800</v>
      </c>
      <c r="H10" s="482">
        <f t="shared" ref="H10:H17" si="0">I10*300</f>
        <v>510000</v>
      </c>
      <c r="I10" s="121">
        <v>1700</v>
      </c>
      <c r="J10" s="291"/>
      <c r="K10" s="254"/>
      <c r="L10" s="254"/>
      <c r="M10" s="254"/>
    </row>
    <row r="11" spans="2:14" ht="20" customHeight="1" x14ac:dyDescent="0.2">
      <c r="B11" s="116" t="s">
        <v>641</v>
      </c>
      <c r="C11" s="117" t="s">
        <v>94</v>
      </c>
      <c r="D11" s="118">
        <v>1500</v>
      </c>
      <c r="E11" s="729" t="s">
        <v>272</v>
      </c>
      <c r="F11" s="482">
        <f t="shared" ref="F11:F16" si="1">G11*150</f>
        <v>210000</v>
      </c>
      <c r="G11" s="121">
        <v>1400</v>
      </c>
      <c r="H11" s="482">
        <f t="shared" si="0"/>
        <v>390000</v>
      </c>
      <c r="I11" s="121">
        <v>1300</v>
      </c>
      <c r="J11" s="291"/>
      <c r="K11" s="254"/>
      <c r="L11" s="254"/>
      <c r="M11" s="254"/>
    </row>
    <row r="12" spans="2:14" ht="17.5" customHeight="1" x14ac:dyDescent="0.2">
      <c r="B12" s="116" t="s">
        <v>597</v>
      </c>
      <c r="C12" s="117" t="s">
        <v>94</v>
      </c>
      <c r="D12" s="118">
        <v>900</v>
      </c>
      <c r="E12" s="729" t="s">
        <v>272</v>
      </c>
      <c r="F12" s="482">
        <f t="shared" si="1"/>
        <v>127500</v>
      </c>
      <c r="G12" s="121">
        <v>850</v>
      </c>
      <c r="H12" s="482">
        <f t="shared" si="0"/>
        <v>240000</v>
      </c>
      <c r="I12" s="121">
        <v>800</v>
      </c>
      <c r="J12" s="291"/>
      <c r="K12" s="254"/>
      <c r="L12" s="254"/>
      <c r="M12" s="254"/>
    </row>
    <row r="13" spans="2:14" ht="29.5" customHeight="1" x14ac:dyDescent="0.2">
      <c r="B13" s="116" t="s">
        <v>647</v>
      </c>
      <c r="C13" s="117" t="s">
        <v>99</v>
      </c>
      <c r="D13" s="118">
        <v>1500</v>
      </c>
      <c r="E13" s="729" t="s">
        <v>272</v>
      </c>
      <c r="F13" s="482">
        <f t="shared" si="1"/>
        <v>210000</v>
      </c>
      <c r="G13" s="121">
        <v>1400</v>
      </c>
      <c r="H13" s="482">
        <f t="shared" si="0"/>
        <v>390000</v>
      </c>
      <c r="I13" s="121">
        <v>1300</v>
      </c>
      <c r="J13" s="291"/>
      <c r="K13" s="254"/>
      <c r="L13" s="254"/>
      <c r="M13" s="254"/>
    </row>
    <row r="14" spans="2:14" ht="15" customHeight="1" x14ac:dyDescent="0.2">
      <c r="B14" s="116" t="s">
        <v>95</v>
      </c>
      <c r="C14" s="117" t="s">
        <v>96</v>
      </c>
      <c r="D14" s="118">
        <v>1100</v>
      </c>
      <c r="E14" s="729" t="s">
        <v>272</v>
      </c>
      <c r="F14" s="482">
        <f t="shared" si="1"/>
        <v>150000</v>
      </c>
      <c r="G14" s="121">
        <v>1000</v>
      </c>
      <c r="H14" s="482">
        <f t="shared" si="0"/>
        <v>285000</v>
      </c>
      <c r="I14" s="121">
        <v>950</v>
      </c>
      <c r="J14" s="291"/>
      <c r="K14" s="254"/>
      <c r="L14" s="254"/>
      <c r="M14" s="254"/>
    </row>
    <row r="15" spans="2:14" ht="15" customHeight="1" x14ac:dyDescent="0.2">
      <c r="B15" s="116" t="s">
        <v>97</v>
      </c>
      <c r="C15" s="117" t="s">
        <v>98</v>
      </c>
      <c r="D15" s="118">
        <v>700</v>
      </c>
      <c r="E15" s="729" t="s">
        <v>272</v>
      </c>
      <c r="F15" s="482">
        <f t="shared" si="1"/>
        <v>97500</v>
      </c>
      <c r="G15" s="121">
        <v>650</v>
      </c>
      <c r="H15" s="482">
        <f t="shared" si="0"/>
        <v>180000</v>
      </c>
      <c r="I15" s="121">
        <v>600</v>
      </c>
      <c r="J15" s="291"/>
      <c r="K15" s="254"/>
      <c r="L15" s="254"/>
      <c r="M15" s="254"/>
    </row>
    <row r="16" spans="2:14" ht="15" customHeight="1" x14ac:dyDescent="0.2">
      <c r="B16" s="116" t="s">
        <v>628</v>
      </c>
      <c r="C16" s="117" t="s">
        <v>98</v>
      </c>
      <c r="D16" s="118">
        <v>200</v>
      </c>
      <c r="E16" s="729" t="s">
        <v>272</v>
      </c>
      <c r="F16" s="482">
        <f t="shared" si="1"/>
        <v>27000</v>
      </c>
      <c r="G16" s="121">
        <v>180</v>
      </c>
      <c r="H16" s="482">
        <f t="shared" si="0"/>
        <v>51000</v>
      </c>
      <c r="I16" s="121">
        <v>170</v>
      </c>
      <c r="J16" s="291"/>
      <c r="K16" s="254"/>
      <c r="L16" s="254"/>
      <c r="M16" s="254"/>
    </row>
    <row r="17" spans="1:20" ht="36.5" thickBot="1" x14ac:dyDescent="0.25">
      <c r="B17" s="514" t="s">
        <v>100</v>
      </c>
      <c r="C17" s="515" t="s">
        <v>94</v>
      </c>
      <c r="D17" s="131">
        <v>2300</v>
      </c>
      <c r="E17" s="227" t="s">
        <v>272</v>
      </c>
      <c r="F17" s="131">
        <f>G17*150</f>
        <v>330000</v>
      </c>
      <c r="G17" s="517">
        <v>2200</v>
      </c>
      <c r="H17" s="126">
        <f t="shared" si="0"/>
        <v>630000</v>
      </c>
      <c r="I17" s="517">
        <v>2100</v>
      </c>
      <c r="J17" s="291"/>
      <c r="K17" s="254"/>
      <c r="L17" s="254"/>
      <c r="M17" s="254"/>
    </row>
    <row r="18" spans="1:20" ht="12.5" customHeight="1" x14ac:dyDescent="0.2">
      <c r="B18" s="406"/>
      <c r="C18" s="407"/>
      <c r="D18" s="136"/>
      <c r="E18" s="135"/>
      <c r="F18" s="254"/>
      <c r="G18" s="254"/>
      <c r="H18" s="254"/>
      <c r="I18" s="254"/>
      <c r="J18" s="254"/>
      <c r="K18" s="291"/>
      <c r="L18" s="254"/>
      <c r="M18" s="254"/>
      <c r="N18" s="254"/>
    </row>
    <row r="19" spans="1:20" ht="7.5" customHeight="1" thickBot="1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91"/>
      <c r="L19" s="254"/>
      <c r="M19" s="254"/>
      <c r="N19" s="254"/>
    </row>
    <row r="20" spans="1:20" ht="16.5" customHeight="1" thickBot="1" x14ac:dyDescent="0.25">
      <c r="B20" s="924" t="s">
        <v>101</v>
      </c>
      <c r="C20" s="925"/>
      <c r="D20" s="925"/>
      <c r="E20" s="925"/>
      <c r="F20" s="925"/>
      <c r="G20" s="926"/>
      <c r="H20" s="254"/>
      <c r="I20" s="254"/>
      <c r="J20" s="291"/>
      <c r="K20" s="254"/>
      <c r="L20" s="254"/>
      <c r="M20" s="254"/>
    </row>
    <row r="21" spans="1:20" ht="21" customHeight="1" x14ac:dyDescent="0.2">
      <c r="B21" s="938" t="s">
        <v>11</v>
      </c>
      <c r="C21" s="940" t="s">
        <v>12</v>
      </c>
      <c r="D21" s="942" t="s">
        <v>31</v>
      </c>
      <c r="E21" s="944" t="s">
        <v>91</v>
      </c>
      <c r="F21" s="1126" t="s">
        <v>273</v>
      </c>
      <c r="G21" s="947"/>
      <c r="H21" s="254"/>
      <c r="I21" s="254"/>
      <c r="J21" s="291"/>
      <c r="K21" s="254"/>
      <c r="L21" s="254"/>
      <c r="M21" s="254"/>
    </row>
    <row r="22" spans="1:20" ht="17.5" customHeight="1" x14ac:dyDescent="0.2">
      <c r="B22" s="939"/>
      <c r="C22" s="941"/>
      <c r="D22" s="943"/>
      <c r="E22" s="945"/>
      <c r="F22" s="733" t="s">
        <v>15</v>
      </c>
      <c r="G22" s="127" t="s">
        <v>16</v>
      </c>
      <c r="H22" s="254"/>
      <c r="I22" s="254"/>
      <c r="J22" s="291"/>
      <c r="K22" s="254"/>
      <c r="L22" s="254"/>
      <c r="M22" s="254"/>
    </row>
    <row r="23" spans="1:20" s="195" customFormat="1" ht="23.25" customHeight="1" x14ac:dyDescent="0.2">
      <c r="B23" s="116" t="s">
        <v>630</v>
      </c>
      <c r="C23" s="117" t="s">
        <v>105</v>
      </c>
      <c r="D23" s="118">
        <v>1700</v>
      </c>
      <c r="E23" s="224" t="s">
        <v>334</v>
      </c>
      <c r="F23" s="118">
        <f t="shared" ref="F23:F25" si="2">G23*200</f>
        <v>300000</v>
      </c>
      <c r="G23" s="121">
        <v>1500</v>
      </c>
      <c r="H23" s="254"/>
      <c r="I23" s="254"/>
      <c r="J23" s="291"/>
      <c r="K23" s="254"/>
      <c r="L23" s="254"/>
      <c r="M23" s="254"/>
    </row>
    <row r="24" spans="1:20" s="195" customFormat="1" ht="24.75" customHeight="1" x14ac:dyDescent="0.2">
      <c r="B24" s="116" t="s">
        <v>633</v>
      </c>
      <c r="C24" s="117" t="s">
        <v>105</v>
      </c>
      <c r="D24" s="118">
        <v>2200</v>
      </c>
      <c r="E24" s="224" t="s">
        <v>334</v>
      </c>
      <c r="F24" s="118">
        <f t="shared" si="2"/>
        <v>400000</v>
      </c>
      <c r="G24" s="121">
        <v>2000</v>
      </c>
      <c r="H24" s="254"/>
      <c r="I24" s="254"/>
      <c r="J24" s="291"/>
      <c r="K24" s="254"/>
      <c r="L24" s="254"/>
      <c r="M24" s="254"/>
    </row>
    <row r="25" spans="1:20" s="195" customFormat="1" ht="28.5" customHeight="1" x14ac:dyDescent="0.2">
      <c r="B25" s="116" t="s">
        <v>599</v>
      </c>
      <c r="C25" s="117" t="s">
        <v>105</v>
      </c>
      <c r="D25" s="118">
        <v>2700</v>
      </c>
      <c r="E25" s="224" t="s">
        <v>334</v>
      </c>
      <c r="F25" s="118">
        <f t="shared" si="2"/>
        <v>480000</v>
      </c>
      <c r="G25" s="121">
        <v>2400</v>
      </c>
      <c r="H25" s="254"/>
      <c r="I25" s="254"/>
      <c r="J25" s="291"/>
      <c r="K25" s="254"/>
      <c r="L25" s="254"/>
      <c r="M25" s="254"/>
    </row>
    <row r="26" spans="1:20" ht="17.25" customHeight="1" x14ac:dyDescent="0.2">
      <c r="B26" s="116" t="s">
        <v>107</v>
      </c>
      <c r="C26" s="117" t="s">
        <v>94</v>
      </c>
      <c r="D26" s="118">
        <v>50000</v>
      </c>
      <c r="E26" s="224" t="s">
        <v>272</v>
      </c>
      <c r="F26" s="118" t="s">
        <v>142</v>
      </c>
      <c r="G26" s="121" t="s">
        <v>142</v>
      </c>
      <c r="H26" s="254"/>
      <c r="I26" s="254"/>
      <c r="J26" s="254"/>
      <c r="K26" s="254"/>
      <c r="L26" s="254"/>
      <c r="M26" s="254"/>
    </row>
    <row r="27" spans="1:20" ht="24.75" customHeight="1" thickBot="1" x14ac:dyDescent="0.25">
      <c r="B27" s="129" t="s">
        <v>145</v>
      </c>
      <c r="C27" s="927" t="s">
        <v>274</v>
      </c>
      <c r="D27" s="927"/>
      <c r="E27" s="1127"/>
      <c r="F27" s="131" t="s">
        <v>142</v>
      </c>
      <c r="G27" s="132" t="s">
        <v>142</v>
      </c>
      <c r="H27" s="254"/>
      <c r="I27" s="254"/>
      <c r="J27" s="291"/>
      <c r="K27" s="254"/>
      <c r="L27" s="254"/>
      <c r="M27" s="254"/>
    </row>
    <row r="28" spans="1:20" ht="21" customHeight="1" thickBot="1" x14ac:dyDescent="0.25">
      <c r="B28" s="148"/>
      <c r="C28" s="148"/>
      <c r="D28" s="148"/>
      <c r="E28" s="148"/>
      <c r="F28" s="166"/>
      <c r="G28" s="136"/>
      <c r="H28" s="401" t="s">
        <v>26</v>
      </c>
      <c r="I28" s="195"/>
    </row>
    <row r="29" spans="1:20" ht="18" customHeight="1" thickBot="1" x14ac:dyDescent="0.25">
      <c r="B29" s="924" t="s">
        <v>5</v>
      </c>
      <c r="C29" s="925"/>
      <c r="D29" s="925"/>
      <c r="E29" s="925"/>
      <c r="F29" s="925"/>
      <c r="G29" s="925"/>
      <c r="H29" s="925"/>
      <c r="I29" s="925"/>
      <c r="J29" s="926"/>
      <c r="K29" s="292"/>
      <c r="L29" s="154"/>
      <c r="M29" s="154"/>
      <c r="N29" s="154"/>
      <c r="O29" s="154"/>
      <c r="P29" s="154"/>
      <c r="Q29" s="154"/>
      <c r="R29" s="154"/>
      <c r="S29" s="154"/>
      <c r="T29" s="154"/>
    </row>
    <row r="30" spans="1:20" ht="15" customHeight="1" x14ac:dyDescent="0.2">
      <c r="B30" s="474" t="s">
        <v>28</v>
      </c>
      <c r="C30" s="475" t="s">
        <v>12</v>
      </c>
      <c r="D30" s="475" t="s">
        <v>110</v>
      </c>
      <c r="E30" s="475" t="s">
        <v>30</v>
      </c>
      <c r="F30" s="1128" t="s">
        <v>31</v>
      </c>
      <c r="G30" s="1129"/>
      <c r="H30" s="475" t="s">
        <v>32</v>
      </c>
      <c r="I30" s="475" t="s">
        <v>33</v>
      </c>
      <c r="J30" s="476" t="s">
        <v>275</v>
      </c>
      <c r="K30" s="292"/>
      <c r="L30" s="154"/>
      <c r="M30" s="154"/>
      <c r="N30" s="154"/>
      <c r="O30" s="154"/>
      <c r="P30" s="154"/>
      <c r="Q30" s="154"/>
      <c r="R30" s="154"/>
      <c r="S30" s="154"/>
      <c r="T30" s="154"/>
    </row>
    <row r="31" spans="1:20" s="106" customFormat="1" ht="20.25" customHeight="1" x14ac:dyDescent="0.25">
      <c r="A31" s="105"/>
      <c r="B31" s="486" t="s">
        <v>600</v>
      </c>
      <c r="C31" s="483" t="s">
        <v>308</v>
      </c>
      <c r="D31" s="483" t="s">
        <v>147</v>
      </c>
      <c r="E31" s="484" t="s">
        <v>19</v>
      </c>
      <c r="F31" s="1116">
        <v>4000</v>
      </c>
      <c r="G31" s="1116"/>
      <c r="H31" s="485">
        <v>100000</v>
      </c>
      <c r="I31" s="485">
        <v>30000</v>
      </c>
      <c r="J31" s="487">
        <f>F31*H31/1000</f>
        <v>400000</v>
      </c>
      <c r="K31" s="436"/>
      <c r="L31" s="499"/>
      <c r="M31" s="500"/>
      <c r="N31" s="105"/>
      <c r="O31" s="105"/>
      <c r="P31" s="105"/>
      <c r="Q31" s="105"/>
      <c r="R31" s="105"/>
      <c r="S31" s="105"/>
      <c r="T31" s="105"/>
    </row>
    <row r="32" spans="1:20" s="106" customFormat="1" ht="20.25" customHeight="1" x14ac:dyDescent="0.25">
      <c r="A32" s="105"/>
      <c r="B32" s="486" t="s">
        <v>601</v>
      </c>
      <c r="C32" s="483" t="s">
        <v>111</v>
      </c>
      <c r="D32" s="483" t="s">
        <v>148</v>
      </c>
      <c r="E32" s="484" t="s">
        <v>19</v>
      </c>
      <c r="F32" s="1116">
        <v>4500</v>
      </c>
      <c r="G32" s="1116"/>
      <c r="H32" s="485">
        <v>100000</v>
      </c>
      <c r="I32" s="485">
        <v>30000</v>
      </c>
      <c r="J32" s="487">
        <f t="shared" ref="J32:J34" si="3">F32*H32/1000</f>
        <v>450000</v>
      </c>
      <c r="K32" s="436"/>
      <c r="L32" s="499"/>
      <c r="M32" s="500"/>
      <c r="N32" s="105"/>
      <c r="O32" s="289"/>
      <c r="P32" s="105"/>
      <c r="Q32" s="105"/>
      <c r="R32" s="105"/>
      <c r="S32" s="105"/>
      <c r="T32" s="105"/>
    </row>
    <row r="33" spans="1:20" s="106" customFormat="1" ht="18.75" customHeight="1" x14ac:dyDescent="0.25">
      <c r="A33" s="105"/>
      <c r="B33" s="486" t="s">
        <v>602</v>
      </c>
      <c r="C33" s="483" t="s">
        <v>111</v>
      </c>
      <c r="D33" s="483" t="s">
        <v>112</v>
      </c>
      <c r="E33" s="484" t="s">
        <v>19</v>
      </c>
      <c r="F33" s="1116">
        <v>5000</v>
      </c>
      <c r="G33" s="1116"/>
      <c r="H33" s="485">
        <v>100000</v>
      </c>
      <c r="I33" s="485">
        <v>30000</v>
      </c>
      <c r="J33" s="487">
        <f t="shared" si="3"/>
        <v>500000</v>
      </c>
      <c r="K33" s="436"/>
      <c r="L33" s="499"/>
      <c r="M33" s="500"/>
      <c r="N33" s="105"/>
      <c r="O33" s="289"/>
      <c r="P33" s="105"/>
      <c r="Q33" s="105"/>
      <c r="R33" s="105"/>
      <c r="S33" s="105"/>
      <c r="T33" s="105"/>
    </row>
    <row r="34" spans="1:20" s="106" customFormat="1" ht="26.25" customHeight="1" thickBot="1" x14ac:dyDescent="0.3">
      <c r="A34" s="105"/>
      <c r="B34" s="488" t="s">
        <v>603</v>
      </c>
      <c r="C34" s="489" t="s">
        <v>111</v>
      </c>
      <c r="D34" s="489" t="s">
        <v>189</v>
      </c>
      <c r="E34" s="490" t="s">
        <v>19</v>
      </c>
      <c r="F34" s="1117">
        <v>5100</v>
      </c>
      <c r="G34" s="1117"/>
      <c r="H34" s="491">
        <v>100000</v>
      </c>
      <c r="I34" s="491">
        <v>30000</v>
      </c>
      <c r="J34" s="492">
        <f t="shared" si="3"/>
        <v>510000</v>
      </c>
      <c r="K34" s="436"/>
      <c r="L34" s="499"/>
      <c r="M34" s="500"/>
      <c r="N34" s="105"/>
      <c r="O34" s="289"/>
      <c r="P34" s="105"/>
      <c r="Q34" s="105"/>
      <c r="R34" s="105"/>
      <c r="S34" s="105"/>
      <c r="T34" s="105"/>
    </row>
    <row r="35" spans="1:20" ht="9" x14ac:dyDescent="0.2">
      <c r="B35" s="146"/>
      <c r="C35" s="408"/>
      <c r="D35" s="408"/>
      <c r="E35" s="408"/>
      <c r="F35" s="408"/>
      <c r="G35" s="408"/>
      <c r="H35" s="409"/>
      <c r="I35" s="150"/>
      <c r="J35" s="245"/>
      <c r="K35" s="292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1:20" ht="15.75" customHeight="1" thickBot="1" x14ac:dyDescent="0.25">
      <c r="B36" s="146"/>
      <c r="C36" s="147"/>
      <c r="D36" s="147"/>
      <c r="E36" s="147"/>
      <c r="F36" s="147"/>
      <c r="G36" s="147"/>
      <c r="H36" s="147"/>
      <c r="I36" s="150"/>
      <c r="J36" s="401" t="s">
        <v>26</v>
      </c>
      <c r="K36" s="292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1:20" ht="16.5" customHeight="1" thickBot="1" x14ac:dyDescent="0.25">
      <c r="B37" s="924" t="s">
        <v>4</v>
      </c>
      <c r="C37" s="925"/>
      <c r="D37" s="925"/>
      <c r="E37" s="925"/>
      <c r="F37" s="925"/>
      <c r="G37" s="926"/>
      <c r="H37" s="292"/>
      <c r="I37" s="154"/>
      <c r="J37" s="154"/>
      <c r="K37" s="154"/>
      <c r="L37" s="154"/>
      <c r="M37" s="154"/>
      <c r="N37" s="154"/>
      <c r="O37" s="154"/>
      <c r="P37" s="154"/>
      <c r="Q37" s="154"/>
    </row>
    <row r="38" spans="1:20" ht="10.9" customHeight="1" x14ac:dyDescent="0.2">
      <c r="B38" s="981" t="s">
        <v>11</v>
      </c>
      <c r="C38" s="940" t="s">
        <v>12</v>
      </c>
      <c r="D38" s="940" t="s">
        <v>31</v>
      </c>
      <c r="E38" s="960" t="s">
        <v>91</v>
      </c>
      <c r="F38" s="962" t="s">
        <v>276</v>
      </c>
      <c r="G38" s="963"/>
      <c r="H38" s="292"/>
      <c r="I38" s="154"/>
      <c r="J38" s="154"/>
      <c r="K38" s="154"/>
      <c r="L38" s="154"/>
      <c r="M38" s="154"/>
      <c r="N38" s="154"/>
      <c r="O38" s="154"/>
      <c r="P38" s="154"/>
      <c r="Q38" s="154"/>
    </row>
    <row r="39" spans="1:20" ht="17" customHeight="1" x14ac:dyDescent="0.2">
      <c r="B39" s="999"/>
      <c r="C39" s="941"/>
      <c r="D39" s="941"/>
      <c r="E39" s="961"/>
      <c r="F39" s="405" t="s">
        <v>15</v>
      </c>
      <c r="G39" s="109" t="s">
        <v>16</v>
      </c>
      <c r="H39" s="292"/>
      <c r="I39" s="154"/>
      <c r="J39" s="154"/>
      <c r="K39" s="154"/>
      <c r="L39" s="154"/>
      <c r="M39" s="154"/>
      <c r="N39" s="154"/>
      <c r="O39" s="154"/>
      <c r="P39" s="154"/>
      <c r="Q39" s="154"/>
    </row>
    <row r="40" spans="1:20" ht="21.75" customHeight="1" x14ac:dyDescent="0.2">
      <c r="B40" s="122" t="s">
        <v>115</v>
      </c>
      <c r="C40" s="225" t="s">
        <v>94</v>
      </c>
      <c r="D40" s="118">
        <v>1000</v>
      </c>
      <c r="E40" s="229" t="s">
        <v>335</v>
      </c>
      <c r="F40" s="114">
        <f t="shared" ref="F40:F44" si="4">G40*100</f>
        <v>85000</v>
      </c>
      <c r="G40" s="115">
        <v>850</v>
      </c>
      <c r="H40" s="292"/>
      <c r="I40" s="154"/>
      <c r="J40" s="154"/>
      <c r="K40" s="154"/>
      <c r="L40" s="154"/>
      <c r="M40" s="154"/>
      <c r="N40" s="154"/>
      <c r="O40" s="154"/>
      <c r="P40" s="154"/>
      <c r="Q40" s="154"/>
    </row>
    <row r="41" spans="1:20" ht="21.75" customHeight="1" x14ac:dyDescent="0.2">
      <c r="B41" s="122" t="s">
        <v>116</v>
      </c>
      <c r="C41" s="225" t="s">
        <v>94</v>
      </c>
      <c r="D41" s="228">
        <v>550</v>
      </c>
      <c r="E41" s="229" t="s">
        <v>335</v>
      </c>
      <c r="F41" s="120">
        <f t="shared" si="4"/>
        <v>50000</v>
      </c>
      <c r="G41" s="230">
        <v>500</v>
      </c>
      <c r="H41" s="292"/>
      <c r="I41" s="154"/>
      <c r="J41" s="154"/>
      <c r="K41" s="154"/>
      <c r="L41" s="154"/>
      <c r="M41" s="154"/>
      <c r="N41" s="154"/>
      <c r="O41" s="154"/>
      <c r="P41" s="154"/>
      <c r="Q41" s="154"/>
    </row>
    <row r="42" spans="1:20" s="195" customFormat="1" ht="17.25" customHeight="1" x14ac:dyDescent="0.2">
      <c r="B42" s="116" t="s">
        <v>461</v>
      </c>
      <c r="C42" s="117" t="s">
        <v>105</v>
      </c>
      <c r="D42" s="118">
        <v>3500</v>
      </c>
      <c r="E42" s="229" t="s">
        <v>335</v>
      </c>
      <c r="F42" s="120" t="s">
        <v>142</v>
      </c>
      <c r="G42" s="121" t="s">
        <v>142</v>
      </c>
      <c r="H42" s="254"/>
      <c r="I42" s="254"/>
      <c r="J42" s="291"/>
      <c r="K42" s="254"/>
      <c r="L42" s="254"/>
      <c r="M42" s="254"/>
    </row>
    <row r="43" spans="1:20" ht="21" customHeight="1" x14ac:dyDescent="0.2">
      <c r="B43" s="122" t="s">
        <v>221</v>
      </c>
      <c r="C43" s="225" t="s">
        <v>94</v>
      </c>
      <c r="D43" s="228">
        <v>850</v>
      </c>
      <c r="E43" s="229" t="s">
        <v>335</v>
      </c>
      <c r="F43" s="120">
        <f t="shared" ref="F43" si="5">G43*100</f>
        <v>75000</v>
      </c>
      <c r="G43" s="230">
        <v>750</v>
      </c>
      <c r="H43" s="292"/>
      <c r="I43" s="154"/>
      <c r="J43" s="154"/>
      <c r="K43" s="154"/>
      <c r="L43" s="154"/>
      <c r="M43" s="154"/>
      <c r="N43" s="154"/>
      <c r="O43" s="154"/>
      <c r="P43" s="154"/>
      <c r="Q43" s="154"/>
    </row>
    <row r="44" spans="1:20" ht="21" customHeight="1" thickBot="1" x14ac:dyDescent="0.25">
      <c r="B44" s="129" t="s">
        <v>348</v>
      </c>
      <c r="C44" s="130" t="s">
        <v>94</v>
      </c>
      <c r="D44" s="131">
        <v>2400</v>
      </c>
      <c r="E44" s="351" t="s">
        <v>335</v>
      </c>
      <c r="F44" s="126">
        <f t="shared" si="4"/>
        <v>220000</v>
      </c>
      <c r="G44" s="132">
        <v>2200</v>
      </c>
      <c r="H44" s="292"/>
      <c r="I44" s="154"/>
      <c r="J44" s="154"/>
      <c r="K44" s="154"/>
      <c r="L44" s="154"/>
      <c r="M44" s="154"/>
      <c r="N44" s="154"/>
      <c r="O44" s="154"/>
      <c r="P44" s="154"/>
      <c r="Q44" s="154"/>
    </row>
    <row r="45" spans="1:20" ht="11.5" customHeight="1" thickBot="1" x14ac:dyDescent="0.25">
      <c r="B45" s="164"/>
      <c r="C45" s="165"/>
      <c r="D45" s="136"/>
      <c r="E45" s="135"/>
      <c r="F45" s="166"/>
      <c r="G45" s="136"/>
      <c r="H45" s="136"/>
      <c r="I45" s="195"/>
      <c r="J45" s="401" t="s">
        <v>26</v>
      </c>
      <c r="K45" s="292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1:20" ht="16.5" customHeight="1" thickBot="1" x14ac:dyDescent="0.25">
      <c r="B46" s="924" t="s">
        <v>7</v>
      </c>
      <c r="C46" s="925"/>
      <c r="D46" s="925"/>
      <c r="E46" s="926"/>
      <c r="F46" s="292"/>
      <c r="G46" s="154"/>
      <c r="H46" s="154"/>
      <c r="I46" s="154"/>
      <c r="J46" s="154"/>
      <c r="K46" s="154"/>
      <c r="L46" s="154"/>
      <c r="M46" s="154"/>
      <c r="N46" s="154"/>
      <c r="O46" s="154"/>
    </row>
    <row r="47" spans="1:20" ht="10.9" customHeight="1" x14ac:dyDescent="0.2">
      <c r="B47" s="981" t="s">
        <v>11</v>
      </c>
      <c r="C47" s="940" t="s">
        <v>12</v>
      </c>
      <c r="D47" s="940" t="s">
        <v>31</v>
      </c>
      <c r="E47" s="960" t="s">
        <v>91</v>
      </c>
      <c r="F47" s="292"/>
      <c r="G47" s="154"/>
      <c r="H47" s="154"/>
      <c r="I47" s="154"/>
      <c r="J47" s="154"/>
      <c r="K47" s="154"/>
      <c r="L47" s="154"/>
      <c r="M47" s="154"/>
      <c r="N47" s="154"/>
      <c r="O47" s="154"/>
    </row>
    <row r="48" spans="1:20" ht="10.9" customHeight="1" x14ac:dyDescent="0.2">
      <c r="B48" s="982"/>
      <c r="C48" s="959"/>
      <c r="D48" s="959"/>
      <c r="E48" s="983"/>
      <c r="F48" s="292"/>
      <c r="G48" s="154"/>
      <c r="H48" s="154"/>
      <c r="I48" s="154"/>
      <c r="J48" s="154"/>
      <c r="K48" s="154"/>
      <c r="L48" s="154"/>
      <c r="M48" s="154"/>
      <c r="N48" s="154"/>
      <c r="O48" s="154"/>
    </row>
    <row r="49" spans="2:20" ht="29.25" customHeight="1" thickBot="1" x14ac:dyDescent="0.25">
      <c r="B49" s="493" t="s">
        <v>118</v>
      </c>
      <c r="C49" s="494" t="s">
        <v>119</v>
      </c>
      <c r="D49" s="495">
        <v>2450</v>
      </c>
      <c r="E49" s="496" t="s">
        <v>272</v>
      </c>
      <c r="F49" s="292"/>
      <c r="G49" s="154"/>
      <c r="H49" s="154"/>
      <c r="I49" s="154"/>
      <c r="J49" s="154"/>
      <c r="K49" s="154"/>
      <c r="L49" s="154"/>
      <c r="M49" s="154"/>
      <c r="N49" s="154"/>
      <c r="O49" s="154"/>
    </row>
    <row r="50" spans="2:20" ht="15.75" customHeight="1" thickBot="1" x14ac:dyDescent="0.25">
      <c r="B50" s="164"/>
      <c r="C50" s="165"/>
      <c r="D50" s="136"/>
      <c r="E50" s="148"/>
      <c r="F50" s="166"/>
      <c r="G50" s="136"/>
      <c r="H50" s="136"/>
      <c r="I50" s="410"/>
      <c r="J50" s="410"/>
      <c r="K50" s="292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2:20" ht="17.5" customHeight="1" thickBot="1" x14ac:dyDescent="0.25">
      <c r="B51" s="924" t="s">
        <v>120</v>
      </c>
      <c r="C51" s="925"/>
      <c r="D51" s="925"/>
      <c r="E51" s="925"/>
      <c r="F51" s="925"/>
      <c r="G51" s="925"/>
      <c r="H51" s="925"/>
      <c r="I51" s="926"/>
      <c r="J51" s="154"/>
      <c r="K51" s="292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2:20" s="176" customFormat="1" ht="30" customHeight="1" x14ac:dyDescent="0.2">
      <c r="B52" s="196" t="s">
        <v>121</v>
      </c>
      <c r="C52" s="197" t="s">
        <v>13</v>
      </c>
      <c r="D52" s="197" t="s">
        <v>123</v>
      </c>
      <c r="E52" s="234" t="s">
        <v>124</v>
      </c>
      <c r="F52" s="1072" t="s">
        <v>125</v>
      </c>
      <c r="G52" s="1073"/>
      <c r="H52" s="234" t="s">
        <v>126</v>
      </c>
      <c r="I52" s="235" t="s">
        <v>192</v>
      </c>
      <c r="J52" s="154"/>
      <c r="K52" s="292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2:20" s="176" customFormat="1" ht="27" x14ac:dyDescent="0.2">
      <c r="B53" s="737" t="s">
        <v>127</v>
      </c>
      <c r="C53" s="735" t="s">
        <v>212</v>
      </c>
      <c r="D53" s="734" t="s">
        <v>150</v>
      </c>
      <c r="E53" s="739">
        <v>100000</v>
      </c>
      <c r="F53" s="1118">
        <v>35000</v>
      </c>
      <c r="G53" s="1119"/>
      <c r="H53" s="353" t="s">
        <v>312</v>
      </c>
      <c r="I53" s="740" t="s">
        <v>277</v>
      </c>
      <c r="J53" s="154"/>
      <c r="K53" s="292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2:20" s="176" customFormat="1" ht="27" x14ac:dyDescent="0.2">
      <c r="B54" s="738" t="s">
        <v>128</v>
      </c>
      <c r="C54" s="736" t="s">
        <v>212</v>
      </c>
      <c r="D54" s="518" t="s">
        <v>420</v>
      </c>
      <c r="E54" s="645">
        <v>250000</v>
      </c>
      <c r="F54" s="1120">
        <v>80000</v>
      </c>
      <c r="G54" s="1121"/>
      <c r="H54" s="497" t="s">
        <v>328</v>
      </c>
      <c r="I54" s="741" t="s">
        <v>278</v>
      </c>
      <c r="J54" s="154"/>
      <c r="K54" s="292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2:20" s="176" customFormat="1" ht="27" x14ac:dyDescent="0.2">
      <c r="B55" s="411" t="s">
        <v>151</v>
      </c>
      <c r="C55" s="412" t="s">
        <v>208</v>
      </c>
      <c r="D55" s="293" t="s">
        <v>426</v>
      </c>
      <c r="E55" s="180">
        <v>300000</v>
      </c>
      <c r="F55" s="1070">
        <v>100000</v>
      </c>
      <c r="G55" s="1071"/>
      <c r="H55" s="353" t="s">
        <v>313</v>
      </c>
      <c r="I55" s="181" t="s">
        <v>196</v>
      </c>
      <c r="J55" s="154"/>
      <c r="K55" s="292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2:20" ht="27" x14ac:dyDescent="0.2">
      <c r="B56" s="411" t="s">
        <v>279</v>
      </c>
      <c r="C56" s="412" t="s">
        <v>208</v>
      </c>
      <c r="D56" s="118" t="s">
        <v>427</v>
      </c>
      <c r="E56" s="353">
        <v>450000</v>
      </c>
      <c r="F56" s="1122">
        <v>180000</v>
      </c>
      <c r="G56" s="1123"/>
      <c r="H56" s="353" t="s">
        <v>280</v>
      </c>
      <c r="I56" s="256" t="s">
        <v>281</v>
      </c>
      <c r="J56" s="154"/>
      <c r="K56" s="292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2:20" s="768" customFormat="1" ht="27" x14ac:dyDescent="0.2">
      <c r="B57" s="769" t="s">
        <v>576</v>
      </c>
      <c r="C57" s="770" t="s">
        <v>208</v>
      </c>
      <c r="D57" s="608" t="s">
        <v>577</v>
      </c>
      <c r="E57" s="758">
        <v>150000</v>
      </c>
      <c r="F57" s="1124">
        <v>50000</v>
      </c>
      <c r="G57" s="1125"/>
      <c r="H57" s="758" t="s">
        <v>578</v>
      </c>
      <c r="I57" s="771" t="s">
        <v>579</v>
      </c>
      <c r="J57" s="772"/>
      <c r="K57" s="773"/>
      <c r="L57" s="772"/>
      <c r="M57" s="772"/>
      <c r="N57" s="772"/>
      <c r="O57" s="772"/>
      <c r="P57" s="772"/>
      <c r="Q57" s="772"/>
      <c r="R57" s="772"/>
      <c r="S57" s="772"/>
      <c r="T57" s="772"/>
    </row>
    <row r="58" spans="2:20" s="768" customFormat="1" ht="27" x14ac:dyDescent="0.2">
      <c r="B58" s="769" t="s">
        <v>580</v>
      </c>
      <c r="C58" s="770" t="s">
        <v>581</v>
      </c>
      <c r="D58" s="608" t="s">
        <v>582</v>
      </c>
      <c r="E58" s="758">
        <v>150000</v>
      </c>
      <c r="F58" s="1124">
        <v>38000</v>
      </c>
      <c r="G58" s="1125"/>
      <c r="H58" s="758" t="s">
        <v>583</v>
      </c>
      <c r="I58" s="771"/>
      <c r="J58" s="772"/>
      <c r="K58" s="773"/>
      <c r="L58" s="772"/>
      <c r="M58" s="772"/>
      <c r="N58" s="772"/>
      <c r="O58" s="772"/>
      <c r="P58" s="772"/>
      <c r="Q58" s="772"/>
      <c r="R58" s="772"/>
      <c r="S58" s="772"/>
      <c r="T58" s="772"/>
    </row>
    <row r="59" spans="2:20" s="768" customFormat="1" ht="27" x14ac:dyDescent="0.2">
      <c r="B59" s="769" t="s">
        <v>580</v>
      </c>
      <c r="C59" s="770" t="s">
        <v>584</v>
      </c>
      <c r="D59" s="608" t="s">
        <v>582</v>
      </c>
      <c r="E59" s="758">
        <v>230000</v>
      </c>
      <c r="F59" s="1124">
        <v>65000</v>
      </c>
      <c r="G59" s="1125"/>
      <c r="H59" s="758" t="s">
        <v>585</v>
      </c>
      <c r="I59" s="771"/>
      <c r="J59" s="772"/>
      <c r="K59" s="773"/>
      <c r="L59" s="772"/>
      <c r="M59" s="772"/>
      <c r="N59" s="772"/>
      <c r="O59" s="772"/>
      <c r="P59" s="772"/>
      <c r="Q59" s="772"/>
      <c r="R59" s="772"/>
      <c r="S59" s="772"/>
      <c r="T59" s="772"/>
    </row>
    <row r="60" spans="2:20" ht="39.75" customHeight="1" thickBot="1" x14ac:dyDescent="0.25">
      <c r="B60" s="413" t="s">
        <v>152</v>
      </c>
      <c r="C60" s="414" t="s">
        <v>153</v>
      </c>
      <c r="D60" s="294" t="s">
        <v>420</v>
      </c>
      <c r="E60" s="352">
        <v>500000</v>
      </c>
      <c r="F60" s="1015">
        <v>170000</v>
      </c>
      <c r="G60" s="1015"/>
      <c r="H60" s="352" t="s">
        <v>314</v>
      </c>
      <c r="I60" s="244" t="s">
        <v>195</v>
      </c>
      <c r="J60" s="155"/>
      <c r="K60" s="292"/>
      <c r="L60" s="154"/>
      <c r="M60" s="154"/>
      <c r="N60" s="154"/>
      <c r="O60" s="154"/>
      <c r="P60" s="154"/>
      <c r="Q60" s="154"/>
      <c r="R60" s="154"/>
      <c r="S60" s="154"/>
      <c r="T60" s="154"/>
    </row>
    <row r="61" spans="2:20" ht="18.75" customHeight="1" thickBot="1" x14ac:dyDescent="0.25">
      <c r="B61" s="189"/>
      <c r="C61" s="190"/>
      <c r="D61" s="191"/>
      <c r="E61" s="192"/>
      <c r="F61" s="192"/>
      <c r="G61" s="192"/>
      <c r="H61" s="193"/>
      <c r="I61" s="105"/>
      <c r="K61" s="292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2:20" ht="15" customHeight="1" thickBot="1" x14ac:dyDescent="0.25">
      <c r="B62" s="924" t="s">
        <v>133</v>
      </c>
      <c r="C62" s="925"/>
      <c r="D62" s="926"/>
      <c r="E62" s="194"/>
      <c r="F62" s="194"/>
      <c r="G62" s="194"/>
      <c r="H62" s="401" t="s">
        <v>26</v>
      </c>
      <c r="I62" s="105"/>
      <c r="K62" s="292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2:20" ht="18" customHeight="1" x14ac:dyDescent="0.2">
      <c r="B63" s="196" t="s">
        <v>49</v>
      </c>
      <c r="C63" s="197" t="s">
        <v>50</v>
      </c>
      <c r="D63" s="198" t="s">
        <v>47</v>
      </c>
      <c r="E63" s="199"/>
      <c r="F63" s="199"/>
      <c r="G63" s="199"/>
      <c r="H63" s="199"/>
      <c r="I63" s="105"/>
      <c r="K63" s="292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2:20" ht="18" customHeight="1" thickBot="1" x14ac:dyDescent="0.25">
      <c r="B64" s="200" t="s">
        <v>282</v>
      </c>
      <c r="C64" s="201">
        <v>8200</v>
      </c>
      <c r="D64" s="202" t="s">
        <v>283</v>
      </c>
      <c r="E64" s="134"/>
      <c r="F64" s="134"/>
      <c r="G64" s="134"/>
      <c r="H64" s="134"/>
      <c r="I64" s="105"/>
      <c r="K64" s="292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1:20" ht="17.25" customHeight="1" thickBot="1" x14ac:dyDescent="0.25">
      <c r="B65" s="189"/>
      <c r="C65" s="192"/>
      <c r="D65" s="134"/>
      <c r="E65" s="134"/>
      <c r="F65" s="134"/>
      <c r="G65" s="134"/>
      <c r="H65" s="134"/>
      <c r="I65" s="105"/>
      <c r="K65" s="292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1:20" ht="20" customHeight="1" x14ac:dyDescent="0.2">
      <c r="B66" s="905" t="s">
        <v>48</v>
      </c>
      <c r="C66" s="906"/>
      <c r="D66" s="906"/>
      <c r="E66" s="906"/>
      <c r="F66" s="907"/>
      <c r="G66" s="905" t="s">
        <v>537</v>
      </c>
      <c r="H66" s="906"/>
      <c r="I66" s="907"/>
      <c r="J66" s="154"/>
      <c r="K66" s="154"/>
      <c r="L66" s="154"/>
      <c r="M66" s="154"/>
      <c r="N66" s="154"/>
      <c r="O66" s="154"/>
      <c r="P66" s="154"/>
      <c r="Q66" s="154"/>
      <c r="R66" s="154"/>
    </row>
    <row r="67" spans="1:20" ht="20" customHeight="1" x14ac:dyDescent="0.2">
      <c r="B67" s="298" t="s">
        <v>11</v>
      </c>
      <c r="C67" s="299" t="s">
        <v>136</v>
      </c>
      <c r="D67" s="601" t="s">
        <v>513</v>
      </c>
      <c r="E67" s="601" t="s">
        <v>33</v>
      </c>
      <c r="F67" s="300" t="s">
        <v>47</v>
      </c>
      <c r="G67" s="298" t="s">
        <v>510</v>
      </c>
      <c r="H67" s="299" t="s">
        <v>47</v>
      </c>
      <c r="I67" s="300" t="s">
        <v>509</v>
      </c>
      <c r="J67" s="154"/>
      <c r="K67" s="154"/>
      <c r="L67" s="154"/>
      <c r="M67" s="154"/>
      <c r="N67" s="154"/>
      <c r="O67" s="154"/>
      <c r="P67" s="154"/>
      <c r="Q67" s="154"/>
      <c r="R67" s="154"/>
    </row>
    <row r="68" spans="1:20" ht="20" customHeight="1" x14ac:dyDescent="0.25">
      <c r="B68" s="303" t="s">
        <v>217</v>
      </c>
      <c r="C68" s="723">
        <v>250000</v>
      </c>
      <c r="D68" s="723" t="s">
        <v>514</v>
      </c>
      <c r="E68" s="655">
        <v>30000</v>
      </c>
      <c r="F68" s="256">
        <v>85000</v>
      </c>
      <c r="G68" s="621">
        <f>(H68/1000)*1000</f>
        <v>25500</v>
      </c>
      <c r="H68" s="608">
        <f>(F68*1.3)-F68</f>
        <v>25500</v>
      </c>
      <c r="I68" s="744">
        <f>E68+G68</f>
        <v>55500</v>
      </c>
      <c r="J68" s="712"/>
      <c r="K68" s="154"/>
      <c r="L68" s="154"/>
      <c r="M68" s="154"/>
      <c r="N68" s="154"/>
      <c r="O68" s="154"/>
      <c r="P68" s="154"/>
      <c r="Q68" s="154"/>
      <c r="R68" s="154"/>
    </row>
    <row r="69" spans="1:20" ht="20" customHeight="1" x14ac:dyDescent="0.2">
      <c r="B69" s="304" t="s">
        <v>512</v>
      </c>
      <c r="C69" s="723">
        <v>250000</v>
      </c>
      <c r="D69" s="602" t="s">
        <v>511</v>
      </c>
      <c r="E69" s="656">
        <v>11500</v>
      </c>
      <c r="F69" s="128">
        <v>35000</v>
      </c>
      <c r="G69" s="621">
        <f t="shared" ref="G69:G73" si="6">(H69/1000)*1000</f>
        <v>10500</v>
      </c>
      <c r="H69" s="608">
        <f t="shared" ref="H69:H72" si="7">(F69*1.3)-F69</f>
        <v>10500</v>
      </c>
      <c r="I69" s="567">
        <f t="shared" ref="I69:I77" si="8">E69+G69</f>
        <v>22000</v>
      </c>
      <c r="J69" s="136"/>
      <c r="K69" s="154"/>
      <c r="L69" s="154"/>
      <c r="M69" s="154"/>
      <c r="N69" s="154"/>
      <c r="O69" s="154"/>
      <c r="P69" s="154"/>
      <c r="Q69" s="154"/>
      <c r="R69" s="154"/>
    </row>
    <row r="70" spans="1:20" ht="20" customHeight="1" x14ac:dyDescent="0.25">
      <c r="B70" s="304" t="s">
        <v>535</v>
      </c>
      <c r="C70" s="723">
        <v>250000</v>
      </c>
      <c r="D70" s="602" t="s">
        <v>511</v>
      </c>
      <c r="E70" s="656">
        <v>20000</v>
      </c>
      <c r="F70" s="128">
        <v>80000</v>
      </c>
      <c r="G70" s="621">
        <f t="shared" si="6"/>
        <v>24000</v>
      </c>
      <c r="H70" s="608">
        <f t="shared" si="7"/>
        <v>24000</v>
      </c>
      <c r="I70" s="567">
        <f t="shared" si="8"/>
        <v>44000</v>
      </c>
      <c r="J70" s="712"/>
      <c r="K70" s="154"/>
      <c r="L70" s="154"/>
      <c r="M70" s="154"/>
      <c r="N70" s="154"/>
      <c r="O70" s="154"/>
      <c r="P70" s="154"/>
      <c r="Q70" s="154"/>
      <c r="R70" s="154"/>
    </row>
    <row r="71" spans="1:20" ht="20" customHeight="1" x14ac:dyDescent="0.2">
      <c r="A71" s="105"/>
      <c r="B71" s="304" t="s">
        <v>216</v>
      </c>
      <c r="C71" s="755">
        <v>250000</v>
      </c>
      <c r="D71" s="602" t="s">
        <v>515</v>
      </c>
      <c r="E71" s="655">
        <v>35000</v>
      </c>
      <c r="F71" s="605">
        <v>100000</v>
      </c>
      <c r="G71" s="697">
        <f t="shared" si="6"/>
        <v>30000</v>
      </c>
      <c r="H71" s="608">
        <f t="shared" si="7"/>
        <v>30000</v>
      </c>
      <c r="I71" s="567">
        <f t="shared" si="8"/>
        <v>65000</v>
      </c>
      <c r="J71" s="154"/>
      <c r="K71" s="154"/>
      <c r="L71" s="154"/>
      <c r="M71" s="154"/>
      <c r="N71" s="154"/>
      <c r="O71" s="154"/>
      <c r="P71" s="154"/>
      <c r="Q71" s="154"/>
      <c r="R71" s="154"/>
    </row>
    <row r="72" spans="1:20" ht="20" customHeight="1" x14ac:dyDescent="0.25">
      <c r="B72" s="177" t="s">
        <v>488</v>
      </c>
      <c r="C72" s="610">
        <v>250000</v>
      </c>
      <c r="D72" s="602" t="s">
        <v>515</v>
      </c>
      <c r="E72" s="656">
        <v>17500</v>
      </c>
      <c r="F72" s="128">
        <v>100000</v>
      </c>
      <c r="G72" s="621">
        <f t="shared" si="6"/>
        <v>30000</v>
      </c>
      <c r="H72" s="608">
        <f t="shared" si="7"/>
        <v>30000</v>
      </c>
      <c r="I72" s="567">
        <f t="shared" si="8"/>
        <v>47500</v>
      </c>
      <c r="J72" s="712"/>
      <c r="K72" s="154"/>
      <c r="L72" s="154"/>
      <c r="M72" s="154"/>
      <c r="N72" s="154"/>
      <c r="O72" s="154"/>
      <c r="P72" s="154"/>
      <c r="Q72" s="154"/>
      <c r="R72" s="154"/>
    </row>
    <row r="73" spans="1:20" ht="25" customHeight="1" thickBot="1" x14ac:dyDescent="0.3">
      <c r="B73" s="200" t="s">
        <v>536</v>
      </c>
      <c r="C73" s="450">
        <v>250000</v>
      </c>
      <c r="D73" s="450" t="s">
        <v>523</v>
      </c>
      <c r="E73" s="713">
        <v>30000</v>
      </c>
      <c r="F73" s="132" t="s">
        <v>564</v>
      </c>
      <c r="G73" s="664">
        <f t="shared" si="6"/>
        <v>33000</v>
      </c>
      <c r="H73" s="614">
        <f>(110000*1.3)-110000</f>
        <v>33000</v>
      </c>
      <c r="I73" s="747">
        <f t="shared" si="8"/>
        <v>63000</v>
      </c>
      <c r="J73" s="712"/>
      <c r="K73" s="154"/>
      <c r="L73" s="154"/>
      <c r="M73" s="154"/>
      <c r="N73" s="154"/>
      <c r="O73" s="154"/>
      <c r="P73" s="154"/>
      <c r="Q73" s="154"/>
      <c r="R73" s="154"/>
    </row>
    <row r="74" spans="1:20" ht="20" customHeight="1" x14ac:dyDescent="0.25">
      <c r="B74" s="615" t="s">
        <v>558</v>
      </c>
      <c r="C74" s="658">
        <f>SUM(C75:C76)</f>
        <v>201000</v>
      </c>
      <c r="D74" s="616" t="s">
        <v>521</v>
      </c>
      <c r="E74" s="658">
        <f>SUM(E75:E76)</f>
        <v>11000</v>
      </c>
      <c r="F74" s="620">
        <v>30000</v>
      </c>
      <c r="G74" s="613">
        <f>(H74/1000)*1000</f>
        <v>9000</v>
      </c>
      <c r="H74" s="660">
        <f>(F74*1.3)-F74</f>
        <v>9000</v>
      </c>
      <c r="I74" s="746">
        <f t="shared" si="8"/>
        <v>20000</v>
      </c>
      <c r="J74" s="712"/>
      <c r="K74" s="154"/>
      <c r="L74" s="154"/>
      <c r="M74" s="154"/>
      <c r="N74" s="154"/>
      <c r="O74" s="154"/>
      <c r="P74" s="154"/>
      <c r="Q74" s="154"/>
      <c r="R74" s="154"/>
    </row>
    <row r="75" spans="1:20" ht="20" customHeight="1" x14ac:dyDescent="0.25">
      <c r="B75" s="304" t="s">
        <v>517</v>
      </c>
      <c r="C75" s="655">
        <v>167000</v>
      </c>
      <c r="D75" s="602" t="s">
        <v>522</v>
      </c>
      <c r="E75" s="656">
        <v>6000</v>
      </c>
      <c r="F75" s="605">
        <v>30000</v>
      </c>
      <c r="G75" s="621">
        <f>(H75/1000)*1000</f>
        <v>9000</v>
      </c>
      <c r="H75" s="608">
        <f t="shared" ref="H75:H77" si="9">(F75*1.3)-F75</f>
        <v>9000</v>
      </c>
      <c r="I75" s="744">
        <f t="shared" si="8"/>
        <v>15000</v>
      </c>
      <c r="J75" s="712"/>
      <c r="K75" s="154"/>
      <c r="L75" s="154"/>
      <c r="M75" s="154"/>
      <c r="N75" s="154"/>
      <c r="O75" s="154"/>
      <c r="P75" s="154"/>
      <c r="Q75" s="154"/>
      <c r="R75" s="154"/>
    </row>
    <row r="76" spans="1:20" ht="20" customHeight="1" x14ac:dyDescent="0.25">
      <c r="B76" s="304" t="s">
        <v>518</v>
      </c>
      <c r="C76" s="655">
        <v>34000</v>
      </c>
      <c r="D76" s="602" t="s">
        <v>522</v>
      </c>
      <c r="E76" s="656">
        <v>5000</v>
      </c>
      <c r="F76" s="605">
        <v>30000</v>
      </c>
      <c r="G76" s="621">
        <f>(H76/1000)*1000</f>
        <v>9000</v>
      </c>
      <c r="H76" s="608">
        <f t="shared" si="9"/>
        <v>9000</v>
      </c>
      <c r="I76" s="744">
        <f t="shared" si="8"/>
        <v>14000</v>
      </c>
      <c r="J76" s="712"/>
      <c r="K76" s="154"/>
      <c r="L76" s="154"/>
      <c r="M76" s="154"/>
      <c r="N76" s="154"/>
      <c r="O76" s="154"/>
      <c r="P76" s="154"/>
      <c r="Q76" s="154"/>
      <c r="R76" s="154"/>
    </row>
    <row r="77" spans="1:20" ht="30" customHeight="1" thickBot="1" x14ac:dyDescent="0.3">
      <c r="B77" s="183" t="s">
        <v>566</v>
      </c>
      <c r="C77" s="692">
        <f>C74</f>
        <v>201000</v>
      </c>
      <c r="D77" s="627" t="s">
        <v>521</v>
      </c>
      <c r="E77" s="662">
        <f>E74</f>
        <v>11000</v>
      </c>
      <c r="F77" s="611">
        <v>70000</v>
      </c>
      <c r="G77" s="664">
        <f>(H77/1000)*1000</f>
        <v>21000</v>
      </c>
      <c r="H77" s="614">
        <f t="shared" si="9"/>
        <v>21000</v>
      </c>
      <c r="I77" s="747">
        <f t="shared" si="8"/>
        <v>32000</v>
      </c>
      <c r="J77" s="712"/>
      <c r="K77" s="154"/>
      <c r="L77" s="154"/>
      <c r="M77" s="154"/>
      <c r="N77" s="154"/>
      <c r="O77" s="154"/>
      <c r="P77" s="154"/>
      <c r="Q77" s="154"/>
      <c r="R77" s="154"/>
    </row>
    <row r="78" spans="1:20" ht="20" customHeight="1" thickBot="1" x14ac:dyDescent="0.4">
      <c r="B78" s="908" t="s">
        <v>524</v>
      </c>
      <c r="C78" s="909"/>
      <c r="D78" s="909"/>
      <c r="E78" s="909"/>
      <c r="F78" s="910"/>
      <c r="G78" s="600"/>
      <c r="H78" s="600"/>
      <c r="I78" s="600"/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20" ht="20" customHeight="1" x14ac:dyDescent="0.35">
      <c r="B79" s="629" t="s">
        <v>11</v>
      </c>
      <c r="C79" s="630" t="s">
        <v>136</v>
      </c>
      <c r="D79" s="631" t="s">
        <v>513</v>
      </c>
      <c r="E79" s="260" t="s">
        <v>33</v>
      </c>
      <c r="F79" s="725" t="s">
        <v>47</v>
      </c>
      <c r="G79" s="600"/>
      <c r="H79" s="600"/>
      <c r="I79" s="600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20" ht="20" customHeight="1" x14ac:dyDescent="0.35">
      <c r="B80" s="635" t="s">
        <v>560</v>
      </c>
      <c r="C80" s="1020">
        <f>C74</f>
        <v>201000</v>
      </c>
      <c r="D80" s="1022" t="s">
        <v>523</v>
      </c>
      <c r="E80" s="1101">
        <f>E74</f>
        <v>11000</v>
      </c>
      <c r="F80" s="1100">
        <v>50000</v>
      </c>
      <c r="G80" s="712" t="s">
        <v>561</v>
      </c>
      <c r="H80" s="600"/>
      <c r="I80" s="600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2:20" ht="16" customHeight="1" x14ac:dyDescent="0.35">
      <c r="B81" s="636" t="s">
        <v>516</v>
      </c>
      <c r="C81" s="1021"/>
      <c r="D81" s="1023"/>
      <c r="E81" s="1101"/>
      <c r="F81" s="1100"/>
      <c r="G81" s="600"/>
      <c r="H81" s="600"/>
      <c r="I81" s="600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2:20" ht="20" customHeight="1" x14ac:dyDescent="0.35">
      <c r="B82" s="637" t="s">
        <v>533</v>
      </c>
      <c r="C82" s="1028">
        <f>C75</f>
        <v>167000</v>
      </c>
      <c r="D82" s="1000" t="s">
        <v>523</v>
      </c>
      <c r="E82" s="1101">
        <f>E75</f>
        <v>6000</v>
      </c>
      <c r="F82" s="1100">
        <v>40000</v>
      </c>
      <c r="G82" s="600"/>
      <c r="H82" s="600"/>
      <c r="I82" s="600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2:20" ht="16.5" customHeight="1" x14ac:dyDescent="0.35">
      <c r="B83" s="633" t="s">
        <v>516</v>
      </c>
      <c r="C83" s="1003"/>
      <c r="D83" s="1001"/>
      <c r="E83" s="1101"/>
      <c r="F83" s="1100"/>
      <c r="G83" s="600"/>
      <c r="H83" s="600"/>
      <c r="I83" s="600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2:20" ht="20" customHeight="1" x14ac:dyDescent="0.35">
      <c r="B84" s="622" t="s">
        <v>534</v>
      </c>
      <c r="C84" s="1002">
        <f>C76</f>
        <v>34000</v>
      </c>
      <c r="D84" s="1017" t="s">
        <v>523</v>
      </c>
      <c r="E84" s="1101">
        <f>E76</f>
        <v>5000</v>
      </c>
      <c r="F84" s="1100">
        <v>40000</v>
      </c>
      <c r="G84" s="600"/>
      <c r="H84" s="600"/>
      <c r="I84" s="600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2:20" ht="18.75" customHeight="1" thickBot="1" x14ac:dyDescent="0.4">
      <c r="B85" s="634" t="s">
        <v>516</v>
      </c>
      <c r="C85" s="1016"/>
      <c r="D85" s="1018"/>
      <c r="E85" s="1102"/>
      <c r="F85" s="1103"/>
      <c r="G85" s="600"/>
      <c r="H85" s="600"/>
      <c r="I85" s="600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2:20" ht="10.9" customHeight="1" thickBot="1" x14ac:dyDescent="0.25">
      <c r="B86" s="924" t="s">
        <v>9</v>
      </c>
      <c r="C86" s="925"/>
      <c r="D86" s="925"/>
      <c r="E86" s="926"/>
      <c r="F86" s="134"/>
      <c r="G86" s="105"/>
      <c r="H86" s="105"/>
      <c r="I86" s="105"/>
      <c r="K86" s="292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2:20" ht="10.9" customHeight="1" x14ac:dyDescent="0.2">
      <c r="B87" s="203" t="s">
        <v>58</v>
      </c>
      <c r="C87" s="204">
        <v>0.6</v>
      </c>
      <c r="D87" s="204" t="s">
        <v>59</v>
      </c>
      <c r="E87" s="205">
        <v>0.8</v>
      </c>
      <c r="F87" s="134"/>
      <c r="G87" s="105"/>
      <c r="H87" s="105"/>
      <c r="I87" s="105"/>
      <c r="K87" s="292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2:20" ht="10.9" customHeight="1" x14ac:dyDescent="0.2">
      <c r="B88" s="206" t="s">
        <v>60</v>
      </c>
      <c r="C88" s="207">
        <v>1.2</v>
      </c>
      <c r="D88" s="207" t="s">
        <v>61</v>
      </c>
      <c r="E88" s="208">
        <v>0.9</v>
      </c>
      <c r="F88" s="209"/>
      <c r="G88" s="105"/>
      <c r="H88" s="105"/>
      <c r="I88" s="1029"/>
      <c r="J88" s="1029"/>
      <c r="K88" s="292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2:20" ht="10.9" customHeight="1" x14ac:dyDescent="0.2">
      <c r="B89" s="206" t="s">
        <v>62</v>
      </c>
      <c r="C89" s="207">
        <v>1.3</v>
      </c>
      <c r="D89" s="207" t="s">
        <v>63</v>
      </c>
      <c r="E89" s="208">
        <v>1.3</v>
      </c>
      <c r="F89" s="209"/>
      <c r="G89" s="105"/>
      <c r="H89" s="105"/>
      <c r="I89" s="1029"/>
      <c r="J89" s="1029"/>
      <c r="K89" s="292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2:20" ht="10.9" customHeight="1" x14ac:dyDescent="0.2">
      <c r="B90" s="206" t="s">
        <v>64</v>
      </c>
      <c r="C90" s="207">
        <v>1.2</v>
      </c>
      <c r="D90" s="207" t="s">
        <v>65</v>
      </c>
      <c r="E90" s="208">
        <v>1.3</v>
      </c>
      <c r="F90" s="209"/>
      <c r="G90" s="105"/>
      <c r="H90" s="105"/>
      <c r="I90" s="1029"/>
      <c r="J90" s="1029"/>
      <c r="K90" s="292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2:20" ht="10.9" customHeight="1" x14ac:dyDescent="0.2">
      <c r="B91" s="206" t="s">
        <v>66</v>
      </c>
      <c r="C91" s="207">
        <v>1</v>
      </c>
      <c r="D91" s="207" t="s">
        <v>67</v>
      </c>
      <c r="E91" s="208">
        <v>1.4</v>
      </c>
      <c r="F91" s="209"/>
      <c r="G91" s="105"/>
      <c r="H91" s="105"/>
      <c r="I91" s="1029"/>
      <c r="J91" s="1029"/>
      <c r="K91" s="292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2:20" ht="10.9" customHeight="1" thickBot="1" x14ac:dyDescent="0.25">
      <c r="B92" s="210" t="s">
        <v>68</v>
      </c>
      <c r="C92" s="211">
        <v>0.8</v>
      </c>
      <c r="D92" s="211" t="s">
        <v>69</v>
      </c>
      <c r="E92" s="212">
        <v>1.4</v>
      </c>
      <c r="F92" s="209"/>
      <c r="G92" s="105"/>
      <c r="H92" s="213"/>
      <c r="I92" s="1029"/>
      <c r="J92" s="1029"/>
      <c r="K92" s="292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2:20" ht="10.9" customHeight="1" thickBot="1" x14ac:dyDescent="0.25">
      <c r="B93" s="209"/>
      <c r="C93" s="209"/>
      <c r="D93" s="209"/>
      <c r="E93" s="209"/>
      <c r="F93" s="209"/>
      <c r="G93" s="105"/>
      <c r="H93" s="213"/>
      <c r="I93" s="1029"/>
      <c r="J93" s="1029"/>
      <c r="K93" s="292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2:20" s="65" customFormat="1" ht="28.5" customHeight="1" thickBot="1" x14ac:dyDescent="0.3">
      <c r="B94" s="800" t="s">
        <v>70</v>
      </c>
      <c r="C94" s="802"/>
      <c r="D94" s="70"/>
      <c r="E94" s="70"/>
      <c r="F94" s="70"/>
      <c r="G94" s="70"/>
      <c r="H94" s="92"/>
      <c r="I94" s="1029"/>
      <c r="J94" s="1029"/>
      <c r="K94" s="477"/>
    </row>
    <row r="95" spans="2:20" s="65" customFormat="1" ht="10.5" x14ac:dyDescent="0.25">
      <c r="B95" s="358" t="s">
        <v>71</v>
      </c>
      <c r="C95" s="93">
        <v>0.15</v>
      </c>
      <c r="D95" s="70"/>
      <c r="E95" s="70"/>
      <c r="F95" s="70"/>
      <c r="G95" s="70"/>
      <c r="H95" s="70"/>
      <c r="I95" s="1029"/>
      <c r="J95" s="1029"/>
      <c r="K95" s="477"/>
    </row>
    <row r="96" spans="2:20" s="65" customFormat="1" ht="42" x14ac:dyDescent="0.25">
      <c r="B96" s="358" t="s">
        <v>264</v>
      </c>
      <c r="C96" s="93">
        <v>0.15</v>
      </c>
      <c r="D96" s="70"/>
      <c r="E96" s="70"/>
      <c r="F96" s="70"/>
      <c r="G96" s="70"/>
      <c r="H96" s="70"/>
      <c r="I96" s="1029"/>
      <c r="J96" s="1029"/>
      <c r="K96" s="477"/>
    </row>
    <row r="97" spans="2:20" s="65" customFormat="1" ht="31.5" x14ac:dyDescent="0.25">
      <c r="B97" s="95" t="s">
        <v>209</v>
      </c>
      <c r="C97" s="94">
        <v>0.35</v>
      </c>
      <c r="D97" s="70"/>
      <c r="E97" s="70"/>
      <c r="F97" s="70"/>
      <c r="G97" s="70"/>
      <c r="H97" s="70"/>
      <c r="I97" s="1029"/>
      <c r="J97" s="1029"/>
      <c r="K97" s="477"/>
    </row>
    <row r="98" spans="2:20" s="65" customFormat="1" ht="10.5" x14ac:dyDescent="0.25">
      <c r="B98" s="357" t="s">
        <v>265</v>
      </c>
      <c r="C98" s="94">
        <v>0.15</v>
      </c>
      <c r="D98" s="70"/>
      <c r="E98" s="70"/>
      <c r="F98" s="70"/>
      <c r="G98" s="70"/>
      <c r="H98" s="70"/>
      <c r="I98" s="1029"/>
      <c r="J98" s="1029"/>
      <c r="K98" s="477"/>
    </row>
    <row r="99" spans="2:20" s="65" customFormat="1" ht="31.5" x14ac:dyDescent="0.25">
      <c r="B99" s="357" t="s">
        <v>72</v>
      </c>
      <c r="C99" s="94">
        <v>0.55000000000000004</v>
      </c>
      <c r="D99" s="70"/>
      <c r="E99" s="70"/>
      <c r="F99" s="70"/>
      <c r="G99" s="70"/>
      <c r="H99" s="70"/>
      <c r="I99" s="1029"/>
      <c r="J99" s="1029"/>
      <c r="K99" s="477"/>
    </row>
    <row r="100" spans="2:20" s="65" customFormat="1" ht="10.5" x14ac:dyDescent="0.25">
      <c r="B100" s="357" t="s">
        <v>191</v>
      </c>
      <c r="C100" s="94">
        <v>0.15</v>
      </c>
      <c r="D100" s="70"/>
      <c r="E100" s="70"/>
      <c r="F100" s="70"/>
      <c r="G100" s="70"/>
      <c r="H100" s="70"/>
      <c r="I100" s="1029"/>
      <c r="J100" s="1029"/>
      <c r="K100" s="477"/>
    </row>
    <row r="101" spans="2:20" s="65" customFormat="1" ht="10.5" x14ac:dyDescent="0.25">
      <c r="B101" s="357" t="s">
        <v>73</v>
      </c>
      <c r="C101" s="94">
        <v>0.15</v>
      </c>
      <c r="D101" s="70"/>
      <c r="E101" s="70"/>
      <c r="F101" s="70"/>
      <c r="G101" s="70"/>
      <c r="H101" s="70"/>
      <c r="I101" s="1029"/>
      <c r="J101" s="1029"/>
      <c r="K101" s="477"/>
    </row>
    <row r="102" spans="2:20" s="65" customFormat="1" ht="10.5" x14ac:dyDescent="0.25">
      <c r="B102" s="357" t="s">
        <v>266</v>
      </c>
      <c r="C102" s="94">
        <v>0.2</v>
      </c>
      <c r="D102" s="70"/>
      <c r="E102" s="70"/>
      <c r="F102" s="70"/>
      <c r="G102" s="70"/>
      <c r="H102" s="70"/>
      <c r="I102" s="1029"/>
      <c r="J102" s="1029"/>
      <c r="K102" s="477"/>
    </row>
    <row r="103" spans="2:20" s="10" customFormat="1" ht="10.5" x14ac:dyDescent="0.25">
      <c r="B103" s="357" t="s">
        <v>74</v>
      </c>
      <c r="C103" s="94">
        <v>0.15</v>
      </c>
      <c r="D103" s="70"/>
      <c r="E103" s="70"/>
      <c r="F103" s="70"/>
      <c r="G103" s="70"/>
      <c r="H103" s="70"/>
      <c r="I103" s="1029"/>
      <c r="J103" s="1029"/>
      <c r="K103" s="477"/>
    </row>
    <row r="104" spans="2:20" s="10" customFormat="1" ht="10.5" x14ac:dyDescent="0.25">
      <c r="B104" s="357" t="s">
        <v>75</v>
      </c>
      <c r="C104" s="94">
        <v>0.15</v>
      </c>
      <c r="D104" s="70"/>
      <c r="E104" s="70"/>
      <c r="F104" s="70"/>
      <c r="G104" s="70"/>
      <c r="H104" s="70"/>
      <c r="I104" s="1029"/>
      <c r="J104" s="1029"/>
      <c r="K104" s="477"/>
    </row>
    <row r="105" spans="2:20" s="10" customFormat="1" ht="31.5" x14ac:dyDescent="0.25">
      <c r="B105" s="357" t="s">
        <v>76</v>
      </c>
      <c r="C105" s="94">
        <v>0.25</v>
      </c>
      <c r="D105" s="70"/>
      <c r="E105" s="70"/>
      <c r="F105" s="70"/>
      <c r="G105" s="70"/>
      <c r="H105" s="70"/>
      <c r="I105" s="1029"/>
      <c r="J105" s="1029"/>
      <c r="K105" s="477"/>
    </row>
    <row r="106" spans="2:20" s="10" customFormat="1" ht="52.5" x14ac:dyDescent="0.25">
      <c r="B106" s="95" t="s">
        <v>77</v>
      </c>
      <c r="C106" s="96">
        <v>1</v>
      </c>
      <c r="D106" s="70"/>
      <c r="E106" s="70"/>
      <c r="F106" s="70"/>
      <c r="G106" s="70"/>
      <c r="H106" s="70"/>
      <c r="I106" s="1029"/>
      <c r="J106" s="1029"/>
      <c r="K106" s="477"/>
    </row>
    <row r="107" spans="2:20" s="10" customFormat="1" ht="10.5" x14ac:dyDescent="0.25">
      <c r="B107" s="95" t="s">
        <v>78</v>
      </c>
      <c r="C107" s="96">
        <v>0.5</v>
      </c>
      <c r="D107" s="70"/>
      <c r="E107" s="70"/>
      <c r="F107" s="70"/>
      <c r="G107" s="70"/>
      <c r="H107" s="88"/>
      <c r="I107" s="1029"/>
      <c r="J107" s="1029"/>
      <c r="K107" s="477"/>
    </row>
    <row r="108" spans="2:20" s="10" customFormat="1" ht="10.5" x14ac:dyDescent="0.25">
      <c r="B108" s="95" t="s">
        <v>79</v>
      </c>
      <c r="C108" s="96">
        <v>0.5</v>
      </c>
      <c r="D108" s="70"/>
      <c r="E108" s="70"/>
      <c r="F108" s="70"/>
      <c r="G108" s="70"/>
      <c r="H108" s="98"/>
      <c r="I108" s="1029"/>
      <c r="J108" s="1029"/>
      <c r="K108" s="477"/>
    </row>
    <row r="109" spans="2:20" s="10" customFormat="1" ht="12.5" x14ac:dyDescent="0.25">
      <c r="B109" s="95" t="s">
        <v>268</v>
      </c>
      <c r="C109" s="97">
        <v>0.15</v>
      </c>
      <c r="D109" s="401" t="s">
        <v>26</v>
      </c>
      <c r="E109" s="87"/>
      <c r="F109" s="87"/>
      <c r="G109" s="87"/>
      <c r="H109" s="98"/>
      <c r="I109" s="1029"/>
      <c r="J109" s="1029"/>
      <c r="K109" s="477"/>
    </row>
    <row r="110" spans="2:20" s="10" customFormat="1" ht="11" thickBot="1" x14ac:dyDescent="0.3">
      <c r="B110" s="99" t="s">
        <v>80</v>
      </c>
      <c r="C110" s="100">
        <v>0.15</v>
      </c>
      <c r="I110" s="1029"/>
      <c r="J110" s="1029"/>
      <c r="K110" s="477"/>
    </row>
    <row r="111" spans="2:20" s="65" customFormat="1" ht="22.5" customHeight="1" x14ac:dyDescent="0.25">
      <c r="B111" s="209"/>
      <c r="C111" s="209"/>
      <c r="D111" s="209"/>
      <c r="E111" s="209"/>
      <c r="F111" s="209"/>
      <c r="G111" s="105"/>
      <c r="H111" s="213"/>
      <c r="I111" s="1029"/>
      <c r="J111" s="1029"/>
      <c r="K111" s="292"/>
      <c r="L111" s="154"/>
      <c r="M111" s="154"/>
      <c r="N111" s="154"/>
      <c r="O111" s="154"/>
      <c r="P111" s="154"/>
      <c r="Q111" s="154"/>
      <c r="R111" s="154"/>
      <c r="S111" s="154"/>
      <c r="T111" s="154"/>
    </row>
    <row r="112" spans="2:20" s="65" customFormat="1" ht="10.9" customHeight="1" x14ac:dyDescent="0.25">
      <c r="B112" s="214"/>
      <c r="C112" s="215"/>
      <c r="D112" s="98"/>
      <c r="E112" s="98"/>
      <c r="F112" s="98"/>
      <c r="G112" s="98"/>
      <c r="H112" s="104"/>
      <c r="I112" s="1"/>
      <c r="J112" s="1"/>
      <c r="K112" s="292"/>
      <c r="L112" s="154"/>
      <c r="M112" s="154"/>
      <c r="N112" s="154"/>
      <c r="O112" s="154"/>
      <c r="P112" s="154"/>
      <c r="Q112" s="154"/>
      <c r="R112" s="154"/>
      <c r="S112" s="154"/>
      <c r="T112" s="154"/>
    </row>
    <row r="113" spans="2:20" s="65" customFormat="1" ht="10.9" customHeight="1" x14ac:dyDescent="0.25">
      <c r="B113" s="102"/>
      <c r="C113" s="103"/>
      <c r="D113" s="98"/>
      <c r="E113" s="278"/>
      <c r="F113" s="278"/>
      <c r="G113" s="278"/>
      <c r="H113" s="104"/>
      <c r="I113" s="1"/>
      <c r="J113" s="1"/>
      <c r="K113" s="292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2:20" s="65" customFormat="1" ht="10.9" customHeight="1" x14ac:dyDescent="0.25">
      <c r="B114" s="262" t="s">
        <v>270</v>
      </c>
      <c r="C114" s="262"/>
      <c r="D114" s="262"/>
      <c r="E114" s="262"/>
      <c r="F114" s="262"/>
      <c r="G114" s="262"/>
      <c r="H114" s="104"/>
      <c r="I114" s="1"/>
      <c r="J114" s="1"/>
      <c r="K114" s="292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2:20" s="65" customFormat="1" ht="10.9" customHeight="1" x14ac:dyDescent="0.25">
      <c r="B115" s="262" t="s">
        <v>85</v>
      </c>
      <c r="C115" s="262"/>
      <c r="D115" s="262"/>
      <c r="E115" s="262"/>
      <c r="F115" s="262"/>
      <c r="G115" s="262"/>
      <c r="H115" s="104"/>
      <c r="I115" s="52"/>
      <c r="J115" s="52"/>
      <c r="K115" s="292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2:20" s="65" customFormat="1" ht="10.9" customHeight="1" x14ac:dyDescent="0.25">
      <c r="B116" s="262" t="s">
        <v>629</v>
      </c>
      <c r="C116" s="262"/>
      <c r="D116" s="262"/>
      <c r="E116" s="262"/>
      <c r="F116" s="262"/>
      <c r="G116" s="264"/>
      <c r="H116" s="70"/>
      <c r="I116" s="52"/>
      <c r="J116" s="52"/>
      <c r="K116" s="292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2:20" s="10" customFormat="1" ht="21" customHeight="1" x14ac:dyDescent="0.25">
      <c r="B117" s="262" t="s">
        <v>86</v>
      </c>
      <c r="C117" s="262"/>
      <c r="D117" s="264"/>
      <c r="E117" s="264"/>
      <c r="F117" s="264"/>
      <c r="G117" s="264"/>
      <c r="H117" s="70"/>
      <c r="I117" s="350"/>
      <c r="J117" s="350"/>
      <c r="K117" s="292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2:20" ht="10.9" customHeight="1" x14ac:dyDescent="0.25">
      <c r="B118" s="262" t="s">
        <v>87</v>
      </c>
      <c r="C118" s="262"/>
      <c r="D118" s="265"/>
      <c r="E118" s="265"/>
      <c r="F118" s="265"/>
      <c r="G118" s="265"/>
      <c r="H118" s="10"/>
      <c r="K118" s="292"/>
      <c r="L118" s="154"/>
      <c r="M118" s="154"/>
      <c r="N118" s="154"/>
      <c r="O118" s="154"/>
      <c r="P118" s="154"/>
      <c r="Q118" s="154"/>
      <c r="R118" s="154"/>
      <c r="S118" s="154"/>
      <c r="T118" s="154"/>
    </row>
    <row r="119" spans="2:20" ht="10.9" customHeight="1" x14ac:dyDescent="0.25">
      <c r="B119" s="262" t="s">
        <v>137</v>
      </c>
      <c r="C119" s="262"/>
      <c r="D119" s="274"/>
      <c r="E119" s="274"/>
      <c r="F119" s="274"/>
      <c r="G119" s="274"/>
      <c r="H119" s="105"/>
      <c r="I119" s="105"/>
      <c r="J119" s="105"/>
      <c r="K119" s="292"/>
      <c r="L119" s="154"/>
      <c r="M119" s="154"/>
      <c r="N119" s="154"/>
      <c r="O119" s="154"/>
      <c r="P119" s="154"/>
      <c r="Q119" s="154"/>
      <c r="R119" s="154"/>
      <c r="S119" s="154"/>
      <c r="T119" s="154"/>
    </row>
    <row r="120" spans="2:20" ht="10.9" customHeight="1" x14ac:dyDescent="0.25">
      <c r="B120" s="10"/>
      <c r="C120" s="10"/>
      <c r="D120" s="105"/>
      <c r="E120" s="105"/>
      <c r="F120" s="105"/>
      <c r="G120" s="105"/>
      <c r="H120" s="105"/>
      <c r="I120" s="105"/>
      <c r="J120" s="105"/>
      <c r="K120" s="292"/>
      <c r="L120" s="154"/>
      <c r="M120" s="154"/>
      <c r="N120" s="154"/>
      <c r="O120" s="154"/>
      <c r="P120" s="154"/>
      <c r="Q120" s="154"/>
      <c r="R120" s="154"/>
      <c r="S120" s="154"/>
      <c r="T120" s="154"/>
    </row>
    <row r="121" spans="2:20" ht="10.9" customHeight="1" x14ac:dyDescent="0.2">
      <c r="B121" s="105"/>
      <c r="C121" s="105"/>
      <c r="D121" s="105"/>
      <c r="E121" s="105"/>
      <c r="F121" s="105"/>
      <c r="G121" s="105"/>
      <c r="H121" s="105"/>
      <c r="I121" s="105"/>
      <c r="J121" s="105"/>
      <c r="K121" s="292"/>
      <c r="L121" s="154"/>
      <c r="M121" s="154"/>
      <c r="N121" s="154"/>
      <c r="O121" s="154"/>
      <c r="P121" s="154"/>
      <c r="Q121" s="154"/>
      <c r="R121" s="154"/>
      <c r="S121" s="154"/>
      <c r="T121" s="154"/>
    </row>
    <row r="122" spans="2:20" ht="10.9" customHeight="1" x14ac:dyDescent="0.2">
      <c r="B122" s="105"/>
      <c r="C122" s="105"/>
      <c r="D122" s="105"/>
      <c r="E122" s="105"/>
      <c r="F122" s="105"/>
      <c r="G122" s="105"/>
      <c r="H122" s="105"/>
      <c r="I122" s="105"/>
      <c r="J122" s="105"/>
      <c r="K122" s="292"/>
      <c r="L122" s="154"/>
      <c r="M122" s="154"/>
      <c r="N122" s="154"/>
      <c r="O122" s="154"/>
      <c r="P122" s="154"/>
      <c r="Q122" s="154"/>
      <c r="R122" s="154"/>
      <c r="S122" s="154"/>
      <c r="T122" s="154"/>
    </row>
    <row r="123" spans="2:20" ht="10.9" customHeight="1" x14ac:dyDescent="0.2">
      <c r="B123" s="105"/>
      <c r="C123" s="105"/>
      <c r="D123" s="105"/>
      <c r="E123" s="105"/>
      <c r="F123" s="105"/>
      <c r="G123" s="105"/>
      <c r="H123" s="105"/>
      <c r="I123" s="105"/>
      <c r="J123" s="105"/>
      <c r="K123" s="292"/>
      <c r="L123" s="154"/>
      <c r="M123" s="154"/>
      <c r="N123" s="154"/>
      <c r="O123" s="154"/>
      <c r="P123" s="154"/>
      <c r="Q123" s="154"/>
      <c r="R123" s="154"/>
      <c r="S123" s="154"/>
      <c r="T123" s="154"/>
    </row>
    <row r="124" spans="2:20" ht="10.9" customHeight="1" x14ac:dyDescent="0.2">
      <c r="B124" s="105"/>
      <c r="C124" s="105"/>
      <c r="D124" s="105"/>
      <c r="E124" s="105"/>
      <c r="F124" s="105"/>
      <c r="G124" s="105"/>
      <c r="H124" s="105"/>
      <c r="I124" s="105"/>
      <c r="J124" s="105"/>
      <c r="K124" s="292"/>
      <c r="L124" s="154"/>
      <c r="M124" s="154"/>
      <c r="N124" s="154"/>
      <c r="O124" s="154"/>
      <c r="P124" s="154"/>
      <c r="Q124" s="154"/>
      <c r="R124" s="154"/>
      <c r="S124" s="154"/>
      <c r="T124" s="154"/>
    </row>
    <row r="125" spans="2:20" ht="10.9" customHeight="1" x14ac:dyDescent="0.2">
      <c r="B125" s="105"/>
      <c r="C125" s="105"/>
      <c r="D125" s="105"/>
      <c r="E125" s="105"/>
      <c r="F125" s="105"/>
      <c r="G125" s="105"/>
      <c r="H125" s="105"/>
      <c r="I125" s="105"/>
      <c r="J125" s="105"/>
      <c r="K125" s="292"/>
      <c r="L125" s="154"/>
      <c r="M125" s="154"/>
      <c r="N125" s="154"/>
      <c r="O125" s="154"/>
      <c r="P125" s="154"/>
      <c r="Q125" s="154"/>
      <c r="R125" s="154"/>
      <c r="S125" s="154"/>
      <c r="T125" s="154"/>
    </row>
    <row r="126" spans="2:20" ht="10.9" customHeight="1" x14ac:dyDescent="0.2">
      <c r="B126" s="105"/>
      <c r="C126" s="105"/>
      <c r="D126" s="105"/>
      <c r="E126" s="105"/>
      <c r="F126" s="105"/>
      <c r="G126" s="105"/>
      <c r="H126" s="105"/>
      <c r="I126" s="105"/>
      <c r="J126" s="105"/>
      <c r="K126" s="292"/>
      <c r="L126" s="154"/>
      <c r="M126" s="154"/>
      <c r="N126" s="154"/>
      <c r="O126" s="154"/>
      <c r="P126" s="154"/>
      <c r="Q126" s="154"/>
      <c r="R126" s="154"/>
      <c r="S126" s="154"/>
      <c r="T126" s="154"/>
    </row>
    <row r="127" spans="2:20" ht="10.9" customHeight="1" x14ac:dyDescent="0.2">
      <c r="B127" s="105"/>
      <c r="C127" s="105"/>
      <c r="D127" s="105"/>
      <c r="E127" s="105"/>
      <c r="F127" s="105"/>
      <c r="G127" s="105"/>
      <c r="H127" s="105"/>
      <c r="I127" s="105"/>
      <c r="J127" s="105"/>
      <c r="K127" s="292"/>
      <c r="L127" s="154"/>
      <c r="M127" s="154"/>
      <c r="N127" s="154"/>
      <c r="O127" s="154"/>
      <c r="P127" s="154"/>
      <c r="Q127" s="154"/>
      <c r="R127" s="154"/>
      <c r="S127" s="154"/>
      <c r="T127" s="154"/>
    </row>
    <row r="128" spans="2:20" ht="10.9" customHeight="1" x14ac:dyDescent="0.2">
      <c r="B128" s="105"/>
      <c r="C128" s="105"/>
      <c r="D128" s="105"/>
      <c r="E128" s="105"/>
      <c r="F128" s="105"/>
      <c r="G128" s="105"/>
      <c r="H128" s="105"/>
      <c r="I128" s="105"/>
      <c r="J128" s="105"/>
    </row>
    <row r="129" spans="1:20" ht="10.9" customHeight="1" x14ac:dyDescent="0.2">
      <c r="B129" s="105"/>
      <c r="C129" s="105"/>
      <c r="D129" s="105"/>
      <c r="E129" s="105"/>
      <c r="F129" s="105"/>
      <c r="G129" s="105"/>
      <c r="H129" s="105"/>
      <c r="I129" s="105"/>
      <c r="J129" s="105"/>
    </row>
    <row r="130" spans="1:20" ht="10.9" customHeight="1" x14ac:dyDescent="0.2">
      <c r="B130" s="105"/>
      <c r="C130" s="105"/>
      <c r="D130" s="105"/>
      <c r="E130" s="105"/>
      <c r="F130" s="105"/>
      <c r="G130" s="105"/>
      <c r="H130" s="105"/>
      <c r="I130" s="105"/>
      <c r="J130" s="105"/>
    </row>
    <row r="131" spans="1:20" s="290" customFormat="1" ht="10.9" customHeight="1" x14ac:dyDescent="0.2">
      <c r="A131" s="155"/>
      <c r="B131" s="105"/>
      <c r="C131" s="105"/>
      <c r="D131" s="105"/>
      <c r="E131" s="105"/>
      <c r="F131" s="105"/>
      <c r="G131" s="105"/>
      <c r="H131" s="105"/>
      <c r="I131" s="105"/>
      <c r="J131" s="105"/>
      <c r="L131" s="195"/>
      <c r="M131" s="155"/>
      <c r="N131" s="155"/>
      <c r="O131" s="155"/>
      <c r="P131" s="155"/>
      <c r="Q131" s="155"/>
      <c r="R131" s="155"/>
      <c r="S131" s="155"/>
      <c r="T131" s="155"/>
    </row>
    <row r="132" spans="1:20" s="290" customFormat="1" ht="10.9" customHeight="1" x14ac:dyDescent="0.2">
      <c r="A132" s="155"/>
      <c r="B132" s="105"/>
      <c r="C132" s="105"/>
      <c r="D132" s="105"/>
      <c r="E132" s="105"/>
      <c r="F132" s="105"/>
      <c r="G132" s="105"/>
      <c r="H132" s="105"/>
      <c r="I132" s="105"/>
      <c r="J132" s="105"/>
      <c r="L132" s="195"/>
      <c r="M132" s="155"/>
      <c r="N132" s="155"/>
      <c r="O132" s="155"/>
      <c r="P132" s="155"/>
      <c r="Q132" s="155"/>
      <c r="R132" s="155"/>
      <c r="S132" s="155"/>
      <c r="T132" s="155"/>
    </row>
    <row r="133" spans="1:20" s="290" customFormat="1" ht="10.9" customHeight="1" x14ac:dyDescent="0.2">
      <c r="A133" s="155"/>
      <c r="B133" s="105"/>
      <c r="C133" s="105"/>
      <c r="D133" s="105"/>
      <c r="E133" s="105"/>
      <c r="F133" s="105"/>
      <c r="G133" s="105"/>
      <c r="H133" s="105"/>
      <c r="I133" s="105"/>
      <c r="J133" s="105"/>
      <c r="L133" s="195"/>
      <c r="M133" s="155"/>
      <c r="N133" s="155"/>
      <c r="O133" s="155"/>
      <c r="P133" s="155"/>
      <c r="Q133" s="155"/>
      <c r="R133" s="155"/>
      <c r="S133" s="155"/>
      <c r="T133" s="155"/>
    </row>
    <row r="134" spans="1:20" s="290" customFormat="1" ht="10.9" customHeight="1" x14ac:dyDescent="0.2">
      <c r="A134" s="155"/>
      <c r="B134" s="105"/>
      <c r="C134" s="105"/>
      <c r="D134" s="105"/>
      <c r="E134" s="105"/>
      <c r="F134" s="105"/>
      <c r="G134" s="105"/>
      <c r="H134" s="105"/>
      <c r="I134" s="105"/>
      <c r="J134" s="105"/>
      <c r="L134" s="195"/>
      <c r="M134" s="155"/>
      <c r="N134" s="155"/>
      <c r="O134" s="155"/>
      <c r="P134" s="155"/>
      <c r="Q134" s="155"/>
      <c r="R134" s="155"/>
      <c r="S134" s="155"/>
      <c r="T134" s="155"/>
    </row>
    <row r="135" spans="1:20" s="290" customFormat="1" ht="10.9" customHeight="1" x14ac:dyDescent="0.2">
      <c r="A135" s="155"/>
      <c r="B135" s="105"/>
      <c r="C135" s="105"/>
      <c r="D135" s="105"/>
      <c r="E135" s="105"/>
      <c r="F135" s="105"/>
      <c r="G135" s="105"/>
      <c r="H135" s="105"/>
      <c r="I135" s="105"/>
      <c r="J135" s="105"/>
      <c r="L135" s="195"/>
      <c r="M135" s="155"/>
      <c r="N135" s="155"/>
      <c r="O135" s="155"/>
      <c r="P135" s="155"/>
      <c r="Q135" s="155"/>
      <c r="R135" s="155"/>
      <c r="S135" s="155"/>
      <c r="T135" s="155"/>
    </row>
    <row r="136" spans="1:20" s="290" customFormat="1" ht="10.9" customHeight="1" x14ac:dyDescent="0.2">
      <c r="A136" s="155"/>
      <c r="B136" s="105"/>
      <c r="C136" s="105"/>
      <c r="D136" s="105"/>
      <c r="E136" s="105"/>
      <c r="F136" s="105"/>
      <c r="G136" s="105"/>
      <c r="H136" s="105"/>
      <c r="I136" s="105"/>
      <c r="J136" s="105"/>
      <c r="L136" s="195"/>
      <c r="M136" s="155"/>
      <c r="N136" s="155"/>
      <c r="O136" s="155"/>
      <c r="P136" s="155"/>
      <c r="Q136" s="155"/>
      <c r="R136" s="155"/>
      <c r="S136" s="155"/>
      <c r="T136" s="155"/>
    </row>
    <row r="137" spans="1:20" s="290" customFormat="1" ht="10.9" customHeight="1" x14ac:dyDescent="0.2">
      <c r="A137" s="155"/>
      <c r="B137" s="105"/>
      <c r="C137" s="105"/>
      <c r="D137" s="105"/>
      <c r="E137" s="105"/>
      <c r="F137" s="105"/>
      <c r="G137" s="105"/>
      <c r="H137" s="105"/>
      <c r="I137" s="105"/>
      <c r="J137" s="105"/>
      <c r="L137" s="195"/>
      <c r="M137" s="155"/>
      <c r="N137" s="155"/>
      <c r="O137" s="155"/>
      <c r="P137" s="155"/>
      <c r="Q137" s="155"/>
      <c r="R137" s="155"/>
      <c r="S137" s="155"/>
      <c r="T137" s="155"/>
    </row>
    <row r="138" spans="1:20" s="290" customFormat="1" ht="10.9" customHeight="1" x14ac:dyDescent="0.2">
      <c r="A138" s="155"/>
      <c r="B138" s="105"/>
      <c r="C138" s="105"/>
      <c r="D138" s="105"/>
      <c r="E138" s="105"/>
      <c r="F138" s="105"/>
      <c r="G138" s="105"/>
      <c r="H138" s="105"/>
      <c r="I138" s="105"/>
      <c r="J138" s="105"/>
      <c r="L138" s="195"/>
      <c r="M138" s="155"/>
      <c r="N138" s="155"/>
      <c r="O138" s="155"/>
      <c r="P138" s="155"/>
      <c r="Q138" s="155"/>
      <c r="R138" s="155"/>
      <c r="S138" s="155"/>
      <c r="T138" s="155"/>
    </row>
    <row r="139" spans="1:20" s="290" customFormat="1" ht="10.9" customHeight="1" x14ac:dyDescent="0.2">
      <c r="A139" s="155"/>
      <c r="B139" s="105"/>
      <c r="C139" s="105"/>
      <c r="D139" s="105"/>
      <c r="E139" s="105"/>
      <c r="F139" s="105"/>
      <c r="G139" s="105"/>
      <c r="H139" s="105"/>
      <c r="I139" s="105"/>
      <c r="J139" s="105"/>
      <c r="L139" s="195"/>
      <c r="M139" s="155"/>
      <c r="N139" s="155"/>
      <c r="O139" s="155"/>
      <c r="P139" s="155"/>
      <c r="Q139" s="155"/>
      <c r="R139" s="155"/>
      <c r="S139" s="155"/>
      <c r="T139" s="155"/>
    </row>
    <row r="140" spans="1:20" s="290" customFormat="1" ht="10.9" customHeight="1" x14ac:dyDescent="0.2">
      <c r="A140" s="155"/>
      <c r="B140" s="105"/>
      <c r="C140" s="105"/>
      <c r="D140" s="105"/>
      <c r="E140" s="105"/>
      <c r="F140" s="105"/>
      <c r="G140" s="105"/>
      <c r="H140" s="105"/>
      <c r="I140" s="155"/>
      <c r="J140" s="195"/>
      <c r="L140" s="195"/>
      <c r="M140" s="155"/>
      <c r="N140" s="155"/>
      <c r="O140" s="155"/>
      <c r="P140" s="155"/>
      <c r="Q140" s="155"/>
      <c r="R140" s="155"/>
      <c r="S140" s="155"/>
      <c r="T140" s="155"/>
    </row>
    <row r="141" spans="1:20" s="290" customFormat="1" ht="10.9" customHeight="1" x14ac:dyDescent="0.2">
      <c r="A141" s="155"/>
      <c r="B141" s="105"/>
      <c r="C141" s="105"/>
      <c r="D141" s="155"/>
      <c r="E141" s="155"/>
      <c r="F141" s="155"/>
      <c r="G141" s="155"/>
      <c r="H141" s="155"/>
      <c r="I141" s="155"/>
      <c r="J141" s="195"/>
      <c r="L141" s="195"/>
      <c r="M141" s="155"/>
      <c r="N141" s="155"/>
      <c r="O141" s="155"/>
      <c r="P141" s="155"/>
      <c r="Q141" s="155"/>
      <c r="R141" s="155"/>
      <c r="S141" s="155"/>
      <c r="T141" s="155"/>
    </row>
    <row r="142" spans="1:20" s="290" customFormat="1" ht="10.9" customHeight="1" x14ac:dyDescent="0.2">
      <c r="A142" s="155"/>
      <c r="B142" s="105"/>
      <c r="C142" s="105"/>
      <c r="D142" s="155"/>
      <c r="E142" s="155"/>
      <c r="F142" s="155"/>
      <c r="G142" s="155"/>
      <c r="H142" s="155"/>
      <c r="I142" s="155"/>
      <c r="J142" s="195"/>
      <c r="L142" s="195"/>
      <c r="M142" s="155"/>
      <c r="N142" s="155"/>
      <c r="O142" s="155"/>
      <c r="P142" s="155"/>
      <c r="Q142" s="155"/>
      <c r="R142" s="155"/>
      <c r="S142" s="155"/>
      <c r="T142" s="155"/>
    </row>
  </sheetData>
  <mergeCells count="60">
    <mergeCell ref="B20:G20"/>
    <mergeCell ref="B6:H6"/>
    <mergeCell ref="B66:F66"/>
    <mergeCell ref="B78:F78"/>
    <mergeCell ref="C84:C85"/>
    <mergeCell ref="D84:D85"/>
    <mergeCell ref="E84:E85"/>
    <mergeCell ref="F84:F85"/>
    <mergeCell ref="B7:B8"/>
    <mergeCell ref="C7:C8"/>
    <mergeCell ref="D7:D8"/>
    <mergeCell ref="E7:E8"/>
    <mergeCell ref="F7:G7"/>
    <mergeCell ref="C27:E27"/>
    <mergeCell ref="B29:J29"/>
    <mergeCell ref="F30:G30"/>
    <mergeCell ref="F32:G32"/>
    <mergeCell ref="B37:G37"/>
    <mergeCell ref="B21:B22"/>
    <mergeCell ref="C21:C22"/>
    <mergeCell ref="D21:D22"/>
    <mergeCell ref="E21:E22"/>
    <mergeCell ref="F21:G21"/>
    <mergeCell ref="B62:D62"/>
    <mergeCell ref="B86:E86"/>
    <mergeCell ref="F56:G56"/>
    <mergeCell ref="B94:C94"/>
    <mergeCell ref="C80:C81"/>
    <mergeCell ref="D80:D81"/>
    <mergeCell ref="E80:E81"/>
    <mergeCell ref="F80:F81"/>
    <mergeCell ref="C82:C83"/>
    <mergeCell ref="D82:D83"/>
    <mergeCell ref="E82:E83"/>
    <mergeCell ref="G66:I66"/>
    <mergeCell ref="F57:G57"/>
    <mergeCell ref="F58:G58"/>
    <mergeCell ref="F59:G59"/>
    <mergeCell ref="F53:G53"/>
    <mergeCell ref="F54:G54"/>
    <mergeCell ref="I88:J111"/>
    <mergeCell ref="F55:G55"/>
    <mergeCell ref="F60:G60"/>
    <mergeCell ref="F82:F83"/>
    <mergeCell ref="H7:I7"/>
    <mergeCell ref="B51:I51"/>
    <mergeCell ref="F52:G52"/>
    <mergeCell ref="B46:E46"/>
    <mergeCell ref="B47:B48"/>
    <mergeCell ref="C47:C48"/>
    <mergeCell ref="D47:D48"/>
    <mergeCell ref="E47:E48"/>
    <mergeCell ref="F31:G31"/>
    <mergeCell ref="F33:G33"/>
    <mergeCell ref="F38:G38"/>
    <mergeCell ref="B38:B39"/>
    <mergeCell ref="C38:C39"/>
    <mergeCell ref="D38:D39"/>
    <mergeCell ref="E38:E39"/>
    <mergeCell ref="F34:G34"/>
  </mergeCells>
  <hyperlinks>
    <hyperlink ref="H28" location="ElleDecoration.ru!A1" display="&lt;&lt; наверх"/>
    <hyperlink ref="J36" location="ElleDecoration.ru!A1" display="&lt;&lt; наверх"/>
    <hyperlink ref="J45" location="ElleDecoration.ru!A1" display="&lt;&lt; наверх"/>
    <hyperlink ref="H62" location="ElleDecoration.ru!A1" display="&lt;&lt; наверх"/>
    <hyperlink ref="C1" location="TITLE!A1" display="TITLE"/>
    <hyperlink ref="D109" location="Elledecoration!A1" display="&lt;&lt; наверх"/>
    <hyperlink ref="G80" r:id="rId1"/>
  </hyperlinks>
  <pageMargins left="0.7" right="0.7" top="0.75" bottom="0.75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6"/>
  <sheetViews>
    <sheetView topLeftCell="A82" workbookViewId="0">
      <selection activeCell="A87" sqref="A87"/>
    </sheetView>
  </sheetViews>
  <sheetFormatPr defaultColWidth="28.81640625" defaultRowHeight="10.5" x14ac:dyDescent="0.25"/>
  <cols>
    <col min="1" max="1" width="40.26953125" style="10" customWidth="1"/>
    <col min="2" max="2" width="18.453125" style="10" customWidth="1"/>
    <col min="3" max="3" width="13.7265625" style="10" customWidth="1"/>
    <col min="4" max="4" width="19" style="10" customWidth="1"/>
    <col min="5" max="5" width="13.54296875" style="10" customWidth="1"/>
    <col min="6" max="6" width="15.453125" style="10" customWidth="1"/>
    <col min="7" max="7" width="16.81640625" style="10" customWidth="1"/>
    <col min="8" max="8" width="14.453125" style="359" customWidth="1"/>
    <col min="9" max="9" width="15.1796875" style="360" customWidth="1"/>
    <col min="10" max="10" width="13.26953125" style="361" customWidth="1"/>
    <col min="11" max="16384" width="28.81640625" style="10"/>
  </cols>
  <sheetData>
    <row r="1" spans="1:10" ht="12.75" x14ac:dyDescent="0.2">
      <c r="A1" s="8"/>
      <c r="B1" s="9" t="s">
        <v>2</v>
      </c>
    </row>
    <row r="2" spans="1:10" ht="12.75" x14ac:dyDescent="0.2">
      <c r="A2" s="8"/>
    </row>
    <row r="3" spans="1:10" ht="15" x14ac:dyDescent="0.25">
      <c r="A3" s="8"/>
      <c r="D3"/>
    </row>
    <row r="4" spans="1:10" ht="12.5" x14ac:dyDescent="0.25">
      <c r="A4" s="8"/>
      <c r="B4" s="823" t="s">
        <v>342</v>
      </c>
      <c r="C4" s="823"/>
      <c r="D4" s="823"/>
      <c r="E4" s="823"/>
      <c r="F4" s="823"/>
      <c r="G4" s="823"/>
    </row>
    <row r="5" spans="1:10" ht="12.5" x14ac:dyDescent="0.25">
      <c r="A5" s="8"/>
      <c r="B5" s="823" t="s">
        <v>247</v>
      </c>
      <c r="C5" s="823"/>
      <c r="D5" s="823"/>
      <c r="E5" s="823"/>
      <c r="F5" s="823"/>
      <c r="G5" s="823"/>
    </row>
    <row r="6" spans="1:10" ht="12" customHeight="1" thickBot="1" x14ac:dyDescent="0.3">
      <c r="A6" s="8"/>
      <c r="B6" s="823" t="s">
        <v>269</v>
      </c>
      <c r="C6" s="823"/>
      <c r="D6" s="823"/>
      <c r="E6" s="823"/>
      <c r="F6" s="823"/>
      <c r="G6" s="823"/>
      <c r="I6" s="362"/>
      <c r="J6" s="363"/>
    </row>
    <row r="7" spans="1:10" ht="21" customHeight="1" x14ac:dyDescent="0.25">
      <c r="A7" s="824" t="s">
        <v>3</v>
      </c>
      <c r="B7" s="825"/>
      <c r="C7" s="825"/>
      <c r="D7" s="825"/>
      <c r="E7" s="825"/>
      <c r="F7" s="825"/>
      <c r="G7" s="826"/>
      <c r="H7" s="364"/>
      <c r="I7" s="365"/>
      <c r="J7" s="363"/>
    </row>
    <row r="8" spans="1:10" ht="19.5" customHeight="1" x14ac:dyDescent="0.15">
      <c r="A8" s="827" t="s">
        <v>10</v>
      </c>
      <c r="B8" s="828"/>
      <c r="C8" s="828"/>
      <c r="D8" s="828"/>
      <c r="E8" s="828"/>
      <c r="F8" s="828"/>
      <c r="G8" s="829"/>
      <c r="H8" s="366"/>
      <c r="I8" s="367"/>
      <c r="J8" s="368"/>
    </row>
    <row r="9" spans="1:10" ht="21" customHeight="1" thickBot="1" x14ac:dyDescent="0.3">
      <c r="A9" s="13" t="s">
        <v>11</v>
      </c>
      <c r="B9" s="14" t="s">
        <v>12</v>
      </c>
      <c r="C9" s="15" t="s">
        <v>13</v>
      </c>
      <c r="D9" s="15" t="s">
        <v>14</v>
      </c>
      <c r="E9" s="15" t="s">
        <v>15</v>
      </c>
      <c r="F9" s="15" t="s">
        <v>16</v>
      </c>
      <c r="G9" s="16" t="s">
        <v>17</v>
      </c>
      <c r="H9" s="369"/>
      <c r="I9" s="370"/>
      <c r="J9" s="370"/>
    </row>
    <row r="10" spans="1:10" ht="21" customHeight="1" x14ac:dyDescent="0.25">
      <c r="A10" s="17" t="s">
        <v>586</v>
      </c>
      <c r="B10" s="18" t="s">
        <v>18</v>
      </c>
      <c r="C10" s="19" t="s">
        <v>19</v>
      </c>
      <c r="D10" s="20">
        <v>1000000</v>
      </c>
      <c r="E10" s="19">
        <f>D10*F10/1000</f>
        <v>350000</v>
      </c>
      <c r="F10" s="19">
        <v>350</v>
      </c>
      <c r="G10" s="21" t="s">
        <v>289</v>
      </c>
      <c r="H10" s="371"/>
      <c r="I10" s="372"/>
      <c r="J10" s="373"/>
    </row>
    <row r="11" spans="1:10" ht="21" customHeight="1" x14ac:dyDescent="0.25">
      <c r="A11" s="22" t="s">
        <v>586</v>
      </c>
      <c r="B11" s="23" t="s">
        <v>18</v>
      </c>
      <c r="C11" s="24" t="s">
        <v>19</v>
      </c>
      <c r="D11" s="25">
        <v>1500000</v>
      </c>
      <c r="E11" s="24">
        <f t="shared" ref="E11:E21" si="0">D11*F11/1000</f>
        <v>450000</v>
      </c>
      <c r="F11" s="24">
        <v>300</v>
      </c>
      <c r="G11" s="26" t="s">
        <v>290</v>
      </c>
      <c r="H11" s="371"/>
      <c r="I11" s="372"/>
      <c r="J11" s="373"/>
    </row>
    <row r="12" spans="1:10" ht="21" customHeight="1" thickBot="1" x14ac:dyDescent="0.3">
      <c r="A12" s="27" t="s">
        <v>586</v>
      </c>
      <c r="B12" s="28" t="s">
        <v>18</v>
      </c>
      <c r="C12" s="29" t="s">
        <v>19</v>
      </c>
      <c r="D12" s="30">
        <v>2000000</v>
      </c>
      <c r="E12" s="29">
        <f t="shared" si="0"/>
        <v>500000</v>
      </c>
      <c r="F12" s="29">
        <v>250</v>
      </c>
      <c r="G12" s="31" t="s">
        <v>23</v>
      </c>
      <c r="H12" s="371"/>
      <c r="I12" s="372"/>
      <c r="J12" s="373"/>
    </row>
    <row r="13" spans="1:10" ht="21" customHeight="1" x14ac:dyDescent="0.25">
      <c r="A13" s="17" t="s">
        <v>587</v>
      </c>
      <c r="B13" s="18" t="s">
        <v>18</v>
      </c>
      <c r="C13" s="19" t="s">
        <v>19</v>
      </c>
      <c r="D13" s="20">
        <v>1000000</v>
      </c>
      <c r="E13" s="19">
        <f t="shared" si="0"/>
        <v>600000</v>
      </c>
      <c r="F13" s="19">
        <v>600</v>
      </c>
      <c r="G13" s="21" t="s">
        <v>289</v>
      </c>
      <c r="H13" s="371"/>
      <c r="I13" s="372"/>
      <c r="J13" s="373"/>
    </row>
    <row r="14" spans="1:10" ht="21" customHeight="1" x14ac:dyDescent="0.25">
      <c r="A14" s="22" t="s">
        <v>587</v>
      </c>
      <c r="B14" s="23" t="s">
        <v>18</v>
      </c>
      <c r="C14" s="24" t="s">
        <v>19</v>
      </c>
      <c r="D14" s="25">
        <v>1500000</v>
      </c>
      <c r="E14" s="24">
        <f t="shared" si="0"/>
        <v>750000</v>
      </c>
      <c r="F14" s="24">
        <v>500</v>
      </c>
      <c r="G14" s="26" t="s">
        <v>290</v>
      </c>
      <c r="H14" s="371"/>
      <c r="I14" s="372"/>
      <c r="J14" s="373"/>
    </row>
    <row r="15" spans="1:10" ht="21" customHeight="1" thickBot="1" x14ac:dyDescent="0.3">
      <c r="A15" s="27" t="s">
        <v>587</v>
      </c>
      <c r="B15" s="28" t="s">
        <v>18</v>
      </c>
      <c r="C15" s="29" t="s">
        <v>19</v>
      </c>
      <c r="D15" s="30">
        <v>2000000</v>
      </c>
      <c r="E15" s="29">
        <f t="shared" si="0"/>
        <v>920000</v>
      </c>
      <c r="F15" s="29">
        <v>460</v>
      </c>
      <c r="G15" s="31" t="s">
        <v>23</v>
      </c>
      <c r="H15" s="371"/>
      <c r="I15" s="372"/>
      <c r="J15" s="373"/>
    </row>
    <row r="16" spans="1:10" ht="21" customHeight="1" x14ac:dyDescent="0.25">
      <c r="A16" s="17" t="s">
        <v>588</v>
      </c>
      <c r="B16" s="18" t="s">
        <v>18</v>
      </c>
      <c r="C16" s="19" t="s">
        <v>19</v>
      </c>
      <c r="D16" s="20">
        <v>1000000</v>
      </c>
      <c r="E16" s="19">
        <f t="shared" si="0"/>
        <v>800000</v>
      </c>
      <c r="F16" s="19">
        <v>800</v>
      </c>
      <c r="G16" s="21" t="s">
        <v>289</v>
      </c>
      <c r="H16" s="371"/>
      <c r="I16" s="372"/>
      <c r="J16" s="373"/>
    </row>
    <row r="17" spans="1:10" ht="21" customHeight="1" x14ac:dyDescent="0.25">
      <c r="A17" s="22" t="s">
        <v>588</v>
      </c>
      <c r="B17" s="23" t="s">
        <v>18</v>
      </c>
      <c r="C17" s="24" t="s">
        <v>19</v>
      </c>
      <c r="D17" s="25">
        <v>1500000</v>
      </c>
      <c r="E17" s="24">
        <f t="shared" si="0"/>
        <v>1020000</v>
      </c>
      <c r="F17" s="24">
        <v>680</v>
      </c>
      <c r="G17" s="26" t="s">
        <v>290</v>
      </c>
      <c r="H17" s="371"/>
      <c r="I17" s="372"/>
      <c r="J17" s="373"/>
    </row>
    <row r="18" spans="1:10" ht="21" customHeight="1" thickBot="1" x14ac:dyDescent="0.3">
      <c r="A18" s="27" t="s">
        <v>588</v>
      </c>
      <c r="B18" s="28" t="s">
        <v>18</v>
      </c>
      <c r="C18" s="29" t="s">
        <v>19</v>
      </c>
      <c r="D18" s="30">
        <v>2000000</v>
      </c>
      <c r="E18" s="29">
        <f t="shared" si="0"/>
        <v>1260000</v>
      </c>
      <c r="F18" s="29">
        <v>630</v>
      </c>
      <c r="G18" s="31" t="s">
        <v>23</v>
      </c>
      <c r="H18" s="371"/>
      <c r="I18" s="372"/>
      <c r="J18" s="373"/>
    </row>
    <row r="19" spans="1:10" ht="21" customHeight="1" x14ac:dyDescent="0.25">
      <c r="A19" s="17" t="s">
        <v>589</v>
      </c>
      <c r="B19" s="18" t="s">
        <v>18</v>
      </c>
      <c r="C19" s="19" t="s">
        <v>19</v>
      </c>
      <c r="D19" s="20">
        <v>1000000</v>
      </c>
      <c r="E19" s="19">
        <f t="shared" si="0"/>
        <v>1300000</v>
      </c>
      <c r="F19" s="19">
        <v>1300</v>
      </c>
      <c r="G19" s="21" t="s">
        <v>289</v>
      </c>
      <c r="H19" s="371"/>
      <c r="I19" s="372"/>
      <c r="J19" s="373"/>
    </row>
    <row r="20" spans="1:10" ht="21" customHeight="1" x14ac:dyDescent="0.25">
      <c r="A20" s="22" t="s">
        <v>589</v>
      </c>
      <c r="B20" s="23" t="s">
        <v>18</v>
      </c>
      <c r="C20" s="24" t="s">
        <v>19</v>
      </c>
      <c r="D20" s="25">
        <v>1500000</v>
      </c>
      <c r="E20" s="24">
        <f t="shared" si="0"/>
        <v>1650000</v>
      </c>
      <c r="F20" s="24">
        <v>1100</v>
      </c>
      <c r="G20" s="26" t="s">
        <v>290</v>
      </c>
      <c r="H20" s="371"/>
      <c r="I20" s="372"/>
      <c r="J20" s="373"/>
    </row>
    <row r="21" spans="1:10" ht="21" customHeight="1" thickBot="1" x14ac:dyDescent="0.3">
      <c r="A21" s="27" t="s">
        <v>589</v>
      </c>
      <c r="B21" s="28" t="s">
        <v>18</v>
      </c>
      <c r="C21" s="29" t="s">
        <v>19</v>
      </c>
      <c r="D21" s="30">
        <v>2000000</v>
      </c>
      <c r="E21" s="29">
        <f t="shared" si="0"/>
        <v>1800000</v>
      </c>
      <c r="F21" s="29">
        <v>900</v>
      </c>
      <c r="G21" s="31" t="s">
        <v>23</v>
      </c>
      <c r="H21" s="371"/>
      <c r="I21" s="372"/>
      <c r="J21" s="373"/>
    </row>
    <row r="22" spans="1:10" ht="21" customHeight="1" thickBot="1" x14ac:dyDescent="0.3">
      <c r="A22" s="791" t="s">
        <v>20</v>
      </c>
      <c r="B22" s="792"/>
      <c r="C22" s="792"/>
      <c r="D22" s="792"/>
      <c r="E22" s="792"/>
      <c r="F22" s="792"/>
      <c r="G22" s="793"/>
      <c r="H22" s="371"/>
      <c r="I22" s="372"/>
      <c r="J22" s="368"/>
    </row>
    <row r="23" spans="1:10" ht="21" customHeight="1" thickBot="1" x14ac:dyDescent="0.3">
      <c r="A23" s="13" t="s">
        <v>11</v>
      </c>
      <c r="B23" s="14" t="s">
        <v>12</v>
      </c>
      <c r="C23" s="15" t="s">
        <v>13</v>
      </c>
      <c r="D23" s="15" t="s">
        <v>14</v>
      </c>
      <c r="E23" s="15" t="s">
        <v>15</v>
      </c>
      <c r="F23" s="15" t="s">
        <v>16</v>
      </c>
      <c r="G23" s="16" t="s">
        <v>17</v>
      </c>
      <c r="H23" s="369"/>
      <c r="I23" s="370"/>
      <c r="J23" s="370"/>
    </row>
    <row r="24" spans="1:10" ht="21" customHeight="1" x14ac:dyDescent="0.25">
      <c r="A24" s="32" t="s">
        <v>634</v>
      </c>
      <c r="B24" s="18" t="s">
        <v>18</v>
      </c>
      <c r="C24" s="19" t="s">
        <v>19</v>
      </c>
      <c r="D24" s="20">
        <v>1500000</v>
      </c>
      <c r="E24" s="19">
        <v>562500</v>
      </c>
      <c r="F24" s="19">
        <v>375</v>
      </c>
      <c r="G24" s="21" t="s">
        <v>291</v>
      </c>
      <c r="H24" s="366"/>
      <c r="I24" s="372"/>
      <c r="J24" s="374"/>
    </row>
    <row r="25" spans="1:10" ht="21" customHeight="1" x14ac:dyDescent="0.25">
      <c r="A25" s="33" t="s">
        <v>634</v>
      </c>
      <c r="B25" s="23" t="s">
        <v>18</v>
      </c>
      <c r="C25" s="24" t="s">
        <v>19</v>
      </c>
      <c r="D25" s="25">
        <v>2000000</v>
      </c>
      <c r="E25" s="24">
        <v>680000</v>
      </c>
      <c r="F25" s="24">
        <v>340</v>
      </c>
      <c r="G25" s="26" t="s">
        <v>292</v>
      </c>
      <c r="H25" s="366"/>
      <c r="I25" s="372"/>
      <c r="J25" s="374"/>
    </row>
    <row r="26" spans="1:10" ht="21" customHeight="1" x14ac:dyDescent="0.25">
      <c r="A26" s="33" t="s">
        <v>634</v>
      </c>
      <c r="B26" s="23" t="s">
        <v>18</v>
      </c>
      <c r="C26" s="24" t="s">
        <v>19</v>
      </c>
      <c r="D26" s="25">
        <v>2500000</v>
      </c>
      <c r="E26" s="24">
        <v>775000</v>
      </c>
      <c r="F26" s="24">
        <v>310</v>
      </c>
      <c r="G26" s="26" t="s">
        <v>293</v>
      </c>
      <c r="H26" s="366"/>
      <c r="I26" s="372"/>
      <c r="J26" s="374"/>
    </row>
    <row r="27" spans="1:10" ht="21" customHeight="1" x14ac:dyDescent="0.25">
      <c r="A27" s="33" t="s">
        <v>634</v>
      </c>
      <c r="B27" s="23" t="s">
        <v>18</v>
      </c>
      <c r="C27" s="24" t="s">
        <v>19</v>
      </c>
      <c r="D27" s="25">
        <v>3000000</v>
      </c>
      <c r="E27" s="24">
        <f>F27*D27/1000</f>
        <v>780000</v>
      </c>
      <c r="F27" s="24">
        <v>260</v>
      </c>
      <c r="G27" s="26" t="s">
        <v>294</v>
      </c>
      <c r="H27" s="366"/>
      <c r="I27" s="372"/>
      <c r="J27" s="374"/>
    </row>
    <row r="28" spans="1:10" ht="21" customHeight="1" thickBot="1" x14ac:dyDescent="0.3">
      <c r="A28" s="34" t="s">
        <v>635</v>
      </c>
      <c r="B28" s="28" t="s">
        <v>462</v>
      </c>
      <c r="C28" s="29" t="s">
        <v>19</v>
      </c>
      <c r="D28" s="30">
        <v>500000</v>
      </c>
      <c r="E28" s="29">
        <f>D28*F28/1000</f>
        <v>662500</v>
      </c>
      <c r="F28" s="29">
        <v>1325</v>
      </c>
      <c r="G28" s="31" t="s">
        <v>465</v>
      </c>
      <c r="H28" s="366"/>
      <c r="I28" s="372"/>
      <c r="J28" s="374"/>
    </row>
    <row r="29" spans="1:10" ht="21" customHeight="1" x14ac:dyDescent="0.25">
      <c r="A29" s="44"/>
      <c r="B29" s="40"/>
      <c r="C29" s="41"/>
      <c r="D29" s="42"/>
      <c r="E29" s="41"/>
      <c r="F29" s="41"/>
      <c r="G29" s="401" t="s">
        <v>26</v>
      </c>
      <c r="H29" s="366"/>
      <c r="I29" s="367"/>
      <c r="J29" s="368"/>
    </row>
    <row r="30" spans="1:10" ht="21" customHeight="1" thickBot="1" x14ac:dyDescent="0.3">
      <c r="A30" s="585"/>
      <c r="B30" s="40"/>
      <c r="C30" s="41"/>
      <c r="D30" s="582"/>
      <c r="E30" s="41"/>
      <c r="F30" s="41"/>
      <c r="G30" s="41"/>
      <c r="H30" s="583"/>
      <c r="I30" s="584"/>
      <c r="J30" s="10"/>
    </row>
    <row r="31" spans="1:10" ht="21" customHeight="1" x14ac:dyDescent="0.25">
      <c r="A31" s="824" t="s">
        <v>4</v>
      </c>
      <c r="B31" s="825"/>
      <c r="C31" s="825"/>
      <c r="D31" s="825"/>
      <c r="E31" s="825"/>
      <c r="F31" s="825"/>
      <c r="G31" s="826"/>
      <c r="H31" s="366"/>
      <c r="I31" s="367"/>
      <c r="J31" s="368"/>
    </row>
    <row r="32" spans="1:10" ht="21" customHeight="1" thickBot="1" x14ac:dyDescent="0.3">
      <c r="A32" s="13" t="s">
        <v>11</v>
      </c>
      <c r="B32" s="14" t="s">
        <v>12</v>
      </c>
      <c r="C32" s="15" t="s">
        <v>13</v>
      </c>
      <c r="D32" s="15" t="s">
        <v>14</v>
      </c>
      <c r="E32" s="15" t="s">
        <v>15</v>
      </c>
      <c r="F32" s="15" t="s">
        <v>16</v>
      </c>
      <c r="G32" s="16" t="s">
        <v>17</v>
      </c>
      <c r="H32" s="369"/>
      <c r="I32" s="370"/>
      <c r="J32" s="370"/>
    </row>
    <row r="33" spans="1:10" ht="21" customHeight="1" x14ac:dyDescent="0.25">
      <c r="A33" s="45" t="s">
        <v>240</v>
      </c>
      <c r="B33" s="18" t="s">
        <v>24</v>
      </c>
      <c r="C33" s="19" t="s">
        <v>19</v>
      </c>
      <c r="D33" s="20">
        <v>1500000</v>
      </c>
      <c r="E33" s="19">
        <f>F33*D33/1000</f>
        <v>562500</v>
      </c>
      <c r="F33" s="19">
        <v>375</v>
      </c>
      <c r="G33" s="46" t="s">
        <v>290</v>
      </c>
      <c r="H33" s="366"/>
      <c r="I33" s="372"/>
      <c r="J33" s="374"/>
    </row>
    <row r="34" spans="1:10" ht="21" customHeight="1" x14ac:dyDescent="0.25">
      <c r="A34" s="47" t="s">
        <v>240</v>
      </c>
      <c r="B34" s="23" t="s">
        <v>24</v>
      </c>
      <c r="C34" s="24" t="s">
        <v>19</v>
      </c>
      <c r="D34" s="25">
        <v>2500000</v>
      </c>
      <c r="E34" s="24">
        <f t="shared" ref="E34:E41" si="1">F34*D34/1000</f>
        <v>850000</v>
      </c>
      <c r="F34" s="24">
        <v>340</v>
      </c>
      <c r="G34" s="48" t="s">
        <v>295</v>
      </c>
      <c r="H34" s="366"/>
      <c r="I34" s="372"/>
      <c r="J34" s="374"/>
    </row>
    <row r="35" spans="1:10" ht="21" customHeight="1" thickBot="1" x14ac:dyDescent="0.3">
      <c r="A35" s="49" t="s">
        <v>240</v>
      </c>
      <c r="B35" s="28" t="s">
        <v>24</v>
      </c>
      <c r="C35" s="29" t="s">
        <v>19</v>
      </c>
      <c r="D35" s="30">
        <v>5000000</v>
      </c>
      <c r="E35" s="29">
        <f t="shared" si="1"/>
        <v>1550000</v>
      </c>
      <c r="F35" s="29">
        <v>310</v>
      </c>
      <c r="G35" s="50" t="s">
        <v>296</v>
      </c>
      <c r="H35" s="366"/>
      <c r="I35" s="372"/>
      <c r="J35" s="374"/>
    </row>
    <row r="36" spans="1:10" ht="21" customHeight="1" thickBot="1" x14ac:dyDescent="0.3">
      <c r="A36" s="49" t="s">
        <v>463</v>
      </c>
      <c r="B36" s="28" t="s">
        <v>464</v>
      </c>
      <c r="C36" s="29" t="s">
        <v>19</v>
      </c>
      <c r="D36" s="30">
        <v>500000</v>
      </c>
      <c r="E36" s="29">
        <f t="shared" ref="E36" si="2">F36*D36/1000</f>
        <v>275000</v>
      </c>
      <c r="F36" s="29">
        <v>550</v>
      </c>
      <c r="G36" s="50" t="s">
        <v>466</v>
      </c>
      <c r="H36" s="366"/>
      <c r="I36" s="372"/>
      <c r="J36" s="374"/>
    </row>
    <row r="37" spans="1:10" ht="21" customHeight="1" x14ac:dyDescent="0.25">
      <c r="A37" s="45" t="s">
        <v>343</v>
      </c>
      <c r="B37" s="18" t="s">
        <v>27</v>
      </c>
      <c r="C37" s="19" t="s">
        <v>19</v>
      </c>
      <c r="D37" s="20">
        <v>1500000</v>
      </c>
      <c r="E37" s="19">
        <f t="shared" ref="E37:E38" si="3">F37*D37/1000</f>
        <v>750000</v>
      </c>
      <c r="F37" s="19">
        <v>500</v>
      </c>
      <c r="G37" s="46" t="s">
        <v>297</v>
      </c>
      <c r="H37" s="366"/>
      <c r="I37" s="372"/>
      <c r="J37" s="374"/>
    </row>
    <row r="38" spans="1:10" ht="21" customHeight="1" x14ac:dyDescent="0.25">
      <c r="A38" s="47" t="s">
        <v>239</v>
      </c>
      <c r="B38" s="23" t="s">
        <v>27</v>
      </c>
      <c r="C38" s="24" t="s">
        <v>19</v>
      </c>
      <c r="D38" s="25">
        <v>2500000</v>
      </c>
      <c r="E38" s="24">
        <f t="shared" si="3"/>
        <v>1125000</v>
      </c>
      <c r="F38" s="24">
        <v>450</v>
      </c>
      <c r="G38" s="48" t="s">
        <v>298</v>
      </c>
      <c r="H38" s="366"/>
      <c r="I38" s="372"/>
      <c r="J38" s="374"/>
    </row>
    <row r="39" spans="1:10" ht="27" customHeight="1" thickBot="1" x14ac:dyDescent="0.3">
      <c r="A39" s="49" t="s">
        <v>343</v>
      </c>
      <c r="B39" s="28" t="s">
        <v>27</v>
      </c>
      <c r="C39" s="29" t="s">
        <v>19</v>
      </c>
      <c r="D39" s="30">
        <v>3500000</v>
      </c>
      <c r="E39" s="29">
        <f>F39*D39/1000</f>
        <v>1470000</v>
      </c>
      <c r="F39" s="29">
        <v>420</v>
      </c>
      <c r="G39" s="50" t="s">
        <v>299</v>
      </c>
      <c r="H39" s="366"/>
      <c r="I39" s="372"/>
      <c r="J39" s="374"/>
    </row>
    <row r="40" spans="1:10" ht="21" customHeight="1" x14ac:dyDescent="0.25">
      <c r="A40" s="45" t="s">
        <v>348</v>
      </c>
      <c r="B40" s="18" t="s">
        <v>27</v>
      </c>
      <c r="C40" s="19" t="s">
        <v>19</v>
      </c>
      <c r="D40" s="20">
        <v>1500000</v>
      </c>
      <c r="E40" s="19">
        <f t="shared" si="1"/>
        <v>2250000</v>
      </c>
      <c r="F40" s="19">
        <v>1500</v>
      </c>
      <c r="G40" s="46" t="s">
        <v>297</v>
      </c>
      <c r="H40" s="366"/>
      <c r="I40" s="372"/>
      <c r="J40" s="374"/>
    </row>
    <row r="41" spans="1:10" ht="21" customHeight="1" x14ac:dyDescent="0.25">
      <c r="A41" s="47" t="s">
        <v>348</v>
      </c>
      <c r="B41" s="23" t="s">
        <v>27</v>
      </c>
      <c r="C41" s="24" t="s">
        <v>19</v>
      </c>
      <c r="D41" s="25">
        <v>2500000</v>
      </c>
      <c r="E41" s="24">
        <f t="shared" si="1"/>
        <v>3250000</v>
      </c>
      <c r="F41" s="24">
        <v>1300</v>
      </c>
      <c r="G41" s="48" t="s">
        <v>298</v>
      </c>
      <c r="H41" s="366"/>
      <c r="I41" s="372"/>
      <c r="J41" s="374"/>
    </row>
    <row r="42" spans="1:10" ht="27" customHeight="1" thickBot="1" x14ac:dyDescent="0.3">
      <c r="A42" s="49" t="s">
        <v>348</v>
      </c>
      <c r="B42" s="28" t="s">
        <v>27</v>
      </c>
      <c r="C42" s="29" t="s">
        <v>19</v>
      </c>
      <c r="D42" s="30">
        <v>3500000</v>
      </c>
      <c r="E42" s="29">
        <f>F42*D42/1000</f>
        <v>4200000</v>
      </c>
      <c r="F42" s="29">
        <v>1200</v>
      </c>
      <c r="G42" s="50" t="s">
        <v>299</v>
      </c>
      <c r="H42" s="366"/>
      <c r="I42" s="372"/>
      <c r="J42" s="374"/>
    </row>
    <row r="43" spans="1:10" ht="27" customHeight="1" thickBot="1" x14ac:dyDescent="0.3">
      <c r="A43" s="49" t="s">
        <v>444</v>
      </c>
      <c r="B43" s="28" t="s">
        <v>441</v>
      </c>
      <c r="C43" s="29" t="s">
        <v>19</v>
      </c>
      <c r="D43" s="833">
        <v>1700</v>
      </c>
      <c r="E43" s="834"/>
      <c r="F43" s="835"/>
      <c r="G43" s="50" t="s">
        <v>392</v>
      </c>
      <c r="H43" s="366"/>
      <c r="I43" s="372"/>
      <c r="J43" s="374"/>
    </row>
    <row r="44" spans="1:10" ht="27" customHeight="1" thickBot="1" x14ac:dyDescent="0.3">
      <c r="A44" s="49" t="s">
        <v>445</v>
      </c>
      <c r="B44" s="28" t="s">
        <v>443</v>
      </c>
      <c r="C44" s="29" t="s">
        <v>19</v>
      </c>
      <c r="D44" s="833">
        <v>2500</v>
      </c>
      <c r="E44" s="834"/>
      <c r="F44" s="835"/>
      <c r="G44" s="50" t="s">
        <v>392</v>
      </c>
      <c r="H44" s="366"/>
      <c r="I44" s="372"/>
      <c r="J44" s="374"/>
    </row>
    <row r="45" spans="1:10" ht="21" customHeight="1" thickBot="1" x14ac:dyDescent="0.3">
      <c r="G45" s="401" t="s">
        <v>26</v>
      </c>
      <c r="H45" s="376"/>
      <c r="I45" s="372"/>
      <c r="J45" s="368"/>
    </row>
    <row r="46" spans="1:10" s="51" customFormat="1" ht="17.25" customHeight="1" thickBot="1" x14ac:dyDescent="0.3">
      <c r="A46" s="830" t="s">
        <v>5</v>
      </c>
      <c r="B46" s="831"/>
      <c r="C46" s="831"/>
      <c r="D46" s="831"/>
      <c r="E46" s="831"/>
      <c r="F46" s="831"/>
      <c r="G46" s="831"/>
      <c r="H46" s="832"/>
      <c r="I46" s="360"/>
      <c r="J46" s="377"/>
    </row>
    <row r="47" spans="1:10" s="51" customFormat="1" ht="28.5" customHeight="1" thickBot="1" x14ac:dyDescent="0.3">
      <c r="A47" s="60" t="s">
        <v>28</v>
      </c>
      <c r="B47" s="61" t="s">
        <v>12</v>
      </c>
      <c r="C47" s="61" t="s">
        <v>29</v>
      </c>
      <c r="D47" s="61" t="s">
        <v>30</v>
      </c>
      <c r="E47" s="61" t="s">
        <v>31</v>
      </c>
      <c r="F47" s="62" t="s">
        <v>248</v>
      </c>
      <c r="G47" s="61" t="s">
        <v>33</v>
      </c>
      <c r="H47" s="378" t="s">
        <v>15</v>
      </c>
      <c r="I47" s="369"/>
      <c r="J47" s="370"/>
    </row>
    <row r="48" spans="1:10" s="51" customFormat="1" ht="18" customHeight="1" x14ac:dyDescent="0.25">
      <c r="A48" s="820" t="s">
        <v>249</v>
      </c>
      <c r="B48" s="821" t="s">
        <v>35</v>
      </c>
      <c r="C48" s="821" t="s">
        <v>36</v>
      </c>
      <c r="D48" s="821" t="s">
        <v>19</v>
      </c>
      <c r="E48" s="822">
        <v>2200</v>
      </c>
      <c r="F48" s="817">
        <v>250000</v>
      </c>
      <c r="G48" s="818">
        <v>85000</v>
      </c>
      <c r="H48" s="819">
        <f>E48*F48/1000</f>
        <v>550000</v>
      </c>
      <c r="I48" s="809"/>
      <c r="J48" s="810"/>
    </row>
    <row r="49" spans="1:10" s="51" customFormat="1" ht="18" customHeight="1" x14ac:dyDescent="0.25">
      <c r="A49" s="811"/>
      <c r="B49" s="813"/>
      <c r="C49" s="813"/>
      <c r="D49" s="813"/>
      <c r="E49" s="815"/>
      <c r="F49" s="803"/>
      <c r="G49" s="805"/>
      <c r="H49" s="807"/>
      <c r="I49" s="809"/>
      <c r="J49" s="810"/>
    </row>
    <row r="50" spans="1:10" s="51" customFormat="1" ht="21" customHeight="1" x14ac:dyDescent="0.25">
      <c r="A50" s="811" t="s">
        <v>250</v>
      </c>
      <c r="B50" s="813" t="s">
        <v>35</v>
      </c>
      <c r="C50" s="813" t="s">
        <v>36</v>
      </c>
      <c r="D50" s="813" t="s">
        <v>19</v>
      </c>
      <c r="E50" s="815">
        <v>2100</v>
      </c>
      <c r="F50" s="803">
        <v>500000</v>
      </c>
      <c r="G50" s="805">
        <v>150000</v>
      </c>
      <c r="H50" s="807">
        <f>E50*F50/1000</f>
        <v>1050000</v>
      </c>
      <c r="I50" s="809"/>
      <c r="J50" s="810"/>
    </row>
    <row r="51" spans="1:10" s="51" customFormat="1" x14ac:dyDescent="0.25">
      <c r="A51" s="811"/>
      <c r="B51" s="813"/>
      <c r="C51" s="813"/>
      <c r="D51" s="813"/>
      <c r="E51" s="815"/>
      <c r="F51" s="803"/>
      <c r="G51" s="805"/>
      <c r="H51" s="807"/>
      <c r="I51" s="809"/>
      <c r="J51" s="810"/>
    </row>
    <row r="52" spans="1:10" s="51" customFormat="1" ht="21" customHeight="1" x14ac:dyDescent="0.25">
      <c r="A52" s="811" t="s">
        <v>251</v>
      </c>
      <c r="B52" s="813" t="s">
        <v>35</v>
      </c>
      <c r="C52" s="813" t="s">
        <v>36</v>
      </c>
      <c r="D52" s="813" t="s">
        <v>19</v>
      </c>
      <c r="E52" s="815">
        <v>2000</v>
      </c>
      <c r="F52" s="803">
        <v>1000000</v>
      </c>
      <c r="G52" s="805">
        <v>310000</v>
      </c>
      <c r="H52" s="807">
        <f>E52*F52/1000</f>
        <v>2000000</v>
      </c>
      <c r="I52" s="809"/>
      <c r="J52" s="810"/>
    </row>
    <row r="53" spans="1:10" s="51" customFormat="1" ht="15.75" customHeight="1" thickBot="1" x14ac:dyDescent="0.3">
      <c r="A53" s="812"/>
      <c r="B53" s="814"/>
      <c r="C53" s="814"/>
      <c r="D53" s="814"/>
      <c r="E53" s="816"/>
      <c r="F53" s="804">
        <v>4000000</v>
      </c>
      <c r="G53" s="806"/>
      <c r="H53" s="808"/>
      <c r="I53" s="809"/>
      <c r="J53" s="810"/>
    </row>
    <row r="54" spans="1:10" s="51" customFormat="1" ht="21" customHeight="1" x14ac:dyDescent="0.25">
      <c r="A54" s="820" t="s">
        <v>252</v>
      </c>
      <c r="B54" s="821" t="s">
        <v>35</v>
      </c>
      <c r="C54" s="821" t="s">
        <v>37</v>
      </c>
      <c r="D54" s="821" t="s">
        <v>19</v>
      </c>
      <c r="E54" s="822">
        <v>2500</v>
      </c>
      <c r="F54" s="817">
        <v>250000</v>
      </c>
      <c r="G54" s="818">
        <v>85000</v>
      </c>
      <c r="H54" s="819">
        <f>E54*F54/1000</f>
        <v>625000</v>
      </c>
      <c r="I54" s="809"/>
      <c r="J54" s="810"/>
    </row>
    <row r="55" spans="1:10" s="51" customFormat="1" x14ac:dyDescent="0.25">
      <c r="A55" s="811"/>
      <c r="B55" s="813"/>
      <c r="C55" s="813"/>
      <c r="D55" s="813"/>
      <c r="E55" s="815"/>
      <c r="F55" s="803"/>
      <c r="G55" s="805"/>
      <c r="H55" s="807"/>
      <c r="I55" s="809"/>
      <c r="J55" s="810"/>
    </row>
    <row r="56" spans="1:10" s="51" customFormat="1" ht="21" customHeight="1" x14ac:dyDescent="0.25">
      <c r="A56" s="811" t="s">
        <v>253</v>
      </c>
      <c r="B56" s="813" t="s">
        <v>35</v>
      </c>
      <c r="C56" s="813" t="s">
        <v>37</v>
      </c>
      <c r="D56" s="813" t="s">
        <v>19</v>
      </c>
      <c r="E56" s="815">
        <v>2400</v>
      </c>
      <c r="F56" s="803">
        <v>500000</v>
      </c>
      <c r="G56" s="805">
        <v>150000</v>
      </c>
      <c r="H56" s="807">
        <f>E56*F56/1000</f>
        <v>1200000</v>
      </c>
      <c r="I56" s="809"/>
      <c r="J56" s="810"/>
    </row>
    <row r="57" spans="1:10" s="51" customFormat="1" x14ac:dyDescent="0.25">
      <c r="A57" s="811"/>
      <c r="B57" s="813"/>
      <c r="C57" s="813"/>
      <c r="D57" s="813"/>
      <c r="E57" s="815"/>
      <c r="F57" s="803"/>
      <c r="G57" s="805"/>
      <c r="H57" s="807"/>
      <c r="I57" s="809"/>
      <c r="J57" s="810"/>
    </row>
    <row r="58" spans="1:10" s="51" customFormat="1" ht="21" customHeight="1" x14ac:dyDescent="0.25">
      <c r="A58" s="811" t="s">
        <v>254</v>
      </c>
      <c r="B58" s="813" t="s">
        <v>35</v>
      </c>
      <c r="C58" s="813" t="s">
        <v>37</v>
      </c>
      <c r="D58" s="813" t="s">
        <v>19</v>
      </c>
      <c r="E58" s="815">
        <v>2300</v>
      </c>
      <c r="F58" s="803">
        <v>1000000</v>
      </c>
      <c r="G58" s="805">
        <v>310000</v>
      </c>
      <c r="H58" s="807">
        <f>E58*F58/1000</f>
        <v>2300000</v>
      </c>
      <c r="I58" s="809"/>
      <c r="J58" s="810"/>
    </row>
    <row r="59" spans="1:10" s="51" customFormat="1" ht="11" thickBot="1" x14ac:dyDescent="0.3">
      <c r="A59" s="812"/>
      <c r="B59" s="814"/>
      <c r="C59" s="814"/>
      <c r="D59" s="814"/>
      <c r="E59" s="816"/>
      <c r="F59" s="804">
        <v>4000000</v>
      </c>
      <c r="G59" s="806"/>
      <c r="H59" s="808"/>
      <c r="I59" s="809"/>
      <c r="J59" s="810"/>
    </row>
    <row r="60" spans="1:10" s="51" customFormat="1" ht="21" customHeight="1" x14ac:dyDescent="0.25">
      <c r="A60" s="820" t="s">
        <v>255</v>
      </c>
      <c r="B60" s="821" t="s">
        <v>35</v>
      </c>
      <c r="C60" s="821" t="s">
        <v>38</v>
      </c>
      <c r="D60" s="821" t="s">
        <v>19</v>
      </c>
      <c r="E60" s="822">
        <v>3000</v>
      </c>
      <c r="F60" s="817">
        <v>250000</v>
      </c>
      <c r="G60" s="818">
        <v>85000</v>
      </c>
      <c r="H60" s="819">
        <f>E60*F60/1000</f>
        <v>750000</v>
      </c>
      <c r="I60" s="809"/>
      <c r="J60" s="810"/>
    </row>
    <row r="61" spans="1:10" s="51" customFormat="1" x14ac:dyDescent="0.25">
      <c r="A61" s="811"/>
      <c r="B61" s="813"/>
      <c r="C61" s="813"/>
      <c r="D61" s="813"/>
      <c r="E61" s="815"/>
      <c r="F61" s="803"/>
      <c r="G61" s="805"/>
      <c r="H61" s="807"/>
      <c r="I61" s="809"/>
      <c r="J61" s="810"/>
    </row>
    <row r="62" spans="1:10" s="51" customFormat="1" ht="21" customHeight="1" x14ac:dyDescent="0.25">
      <c r="A62" s="811" t="s">
        <v>256</v>
      </c>
      <c r="B62" s="813" t="s">
        <v>35</v>
      </c>
      <c r="C62" s="813" t="s">
        <v>38</v>
      </c>
      <c r="D62" s="813" t="s">
        <v>19</v>
      </c>
      <c r="E62" s="815">
        <v>2700</v>
      </c>
      <c r="F62" s="803">
        <v>500000</v>
      </c>
      <c r="G62" s="805">
        <v>150000</v>
      </c>
      <c r="H62" s="807">
        <f>E62*F62/1000</f>
        <v>1350000</v>
      </c>
      <c r="I62" s="809"/>
      <c r="J62" s="810"/>
    </row>
    <row r="63" spans="1:10" s="51" customFormat="1" x14ac:dyDescent="0.25">
      <c r="A63" s="811"/>
      <c r="B63" s="813"/>
      <c r="C63" s="813"/>
      <c r="D63" s="813"/>
      <c r="E63" s="815"/>
      <c r="F63" s="803"/>
      <c r="G63" s="805"/>
      <c r="H63" s="807"/>
      <c r="I63" s="809"/>
      <c r="J63" s="810"/>
    </row>
    <row r="64" spans="1:10" s="51" customFormat="1" ht="21" customHeight="1" x14ac:dyDescent="0.25">
      <c r="A64" s="811" t="s">
        <v>257</v>
      </c>
      <c r="B64" s="813" t="s">
        <v>35</v>
      </c>
      <c r="C64" s="813" t="s">
        <v>38</v>
      </c>
      <c r="D64" s="813" t="s">
        <v>19</v>
      </c>
      <c r="E64" s="815">
        <v>2500</v>
      </c>
      <c r="F64" s="803">
        <v>1000000</v>
      </c>
      <c r="G64" s="805">
        <v>310000</v>
      </c>
      <c r="H64" s="807">
        <f>E64*F64/1000</f>
        <v>2500000</v>
      </c>
      <c r="I64" s="809"/>
      <c r="J64" s="810"/>
    </row>
    <row r="65" spans="1:10" s="51" customFormat="1" ht="11" thickBot="1" x14ac:dyDescent="0.3">
      <c r="A65" s="812"/>
      <c r="B65" s="814"/>
      <c r="C65" s="814"/>
      <c r="D65" s="814"/>
      <c r="E65" s="816"/>
      <c r="F65" s="804">
        <v>4000000</v>
      </c>
      <c r="G65" s="806"/>
      <c r="H65" s="808"/>
      <c r="I65" s="809"/>
      <c r="J65" s="810"/>
    </row>
    <row r="66" spans="1:10" s="51" customFormat="1" ht="21" customHeight="1" x14ac:dyDescent="0.25">
      <c r="A66" s="820" t="s">
        <v>258</v>
      </c>
      <c r="B66" s="821" t="s">
        <v>35</v>
      </c>
      <c r="C66" s="821" t="s">
        <v>188</v>
      </c>
      <c r="D66" s="821" t="s">
        <v>19</v>
      </c>
      <c r="E66" s="822">
        <v>3200</v>
      </c>
      <c r="F66" s="817">
        <v>250000</v>
      </c>
      <c r="G66" s="818">
        <v>85000</v>
      </c>
      <c r="H66" s="819">
        <f>E66*F66/1000</f>
        <v>800000</v>
      </c>
      <c r="I66" s="809"/>
      <c r="J66" s="810"/>
    </row>
    <row r="67" spans="1:10" s="51" customFormat="1" x14ac:dyDescent="0.25">
      <c r="A67" s="811"/>
      <c r="B67" s="813"/>
      <c r="C67" s="813"/>
      <c r="D67" s="813"/>
      <c r="E67" s="815"/>
      <c r="F67" s="803"/>
      <c r="G67" s="805"/>
      <c r="H67" s="807"/>
      <c r="I67" s="809"/>
      <c r="J67" s="810"/>
    </row>
    <row r="68" spans="1:10" s="51" customFormat="1" ht="21" customHeight="1" x14ac:dyDescent="0.25">
      <c r="A68" s="811" t="s">
        <v>259</v>
      </c>
      <c r="B68" s="813" t="s">
        <v>35</v>
      </c>
      <c r="C68" s="813" t="s">
        <v>188</v>
      </c>
      <c r="D68" s="813" t="s">
        <v>19</v>
      </c>
      <c r="E68" s="815">
        <v>2900</v>
      </c>
      <c r="F68" s="803">
        <v>500000</v>
      </c>
      <c r="G68" s="805">
        <v>150000</v>
      </c>
      <c r="H68" s="807">
        <f>E68*F68/1000</f>
        <v>1450000</v>
      </c>
      <c r="I68" s="809"/>
      <c r="J68" s="810"/>
    </row>
    <row r="69" spans="1:10" s="51" customFormat="1" x14ac:dyDescent="0.25">
      <c r="A69" s="811"/>
      <c r="B69" s="813"/>
      <c r="C69" s="813"/>
      <c r="D69" s="813"/>
      <c r="E69" s="815"/>
      <c r="F69" s="803"/>
      <c r="G69" s="805"/>
      <c r="H69" s="807"/>
      <c r="I69" s="809"/>
      <c r="J69" s="810"/>
    </row>
    <row r="70" spans="1:10" s="51" customFormat="1" ht="21" customHeight="1" x14ac:dyDescent="0.25">
      <c r="A70" s="811" t="s">
        <v>260</v>
      </c>
      <c r="B70" s="813" t="s">
        <v>35</v>
      </c>
      <c r="C70" s="813" t="s">
        <v>188</v>
      </c>
      <c r="D70" s="813" t="s">
        <v>19</v>
      </c>
      <c r="E70" s="815">
        <v>2700</v>
      </c>
      <c r="F70" s="803">
        <v>1000000</v>
      </c>
      <c r="G70" s="805">
        <v>310000</v>
      </c>
      <c r="H70" s="807">
        <f>E70*F70/1000</f>
        <v>2700000</v>
      </c>
      <c r="I70" s="809"/>
      <c r="J70" s="810"/>
    </row>
    <row r="71" spans="1:10" s="51" customFormat="1" ht="11" thickBot="1" x14ac:dyDescent="0.3">
      <c r="A71" s="812"/>
      <c r="B71" s="814"/>
      <c r="C71" s="814"/>
      <c r="D71" s="814"/>
      <c r="E71" s="816"/>
      <c r="F71" s="804">
        <v>4000000</v>
      </c>
      <c r="G71" s="806"/>
      <c r="H71" s="808"/>
      <c r="I71" s="809"/>
      <c r="J71" s="810"/>
    </row>
    <row r="72" spans="1:10" s="51" customFormat="1" ht="18" customHeight="1" thickBot="1" x14ac:dyDescent="0.3">
      <c r="A72" s="791" t="s">
        <v>21</v>
      </c>
      <c r="B72" s="792"/>
      <c r="C72" s="792"/>
      <c r="D72" s="792"/>
      <c r="E72" s="792"/>
      <c r="F72" s="792"/>
      <c r="G72" s="793"/>
      <c r="H72" s="379"/>
      <c r="I72" s="380"/>
      <c r="J72" s="381"/>
    </row>
    <row r="73" spans="1:10" ht="34.5" customHeight="1" thickBot="1" x14ac:dyDescent="0.3">
      <c r="A73" s="13" t="s">
        <v>11</v>
      </c>
      <c r="B73" s="14" t="s">
        <v>12</v>
      </c>
      <c r="C73" s="15" t="s">
        <v>13</v>
      </c>
      <c r="D73" s="15" t="s">
        <v>14</v>
      </c>
      <c r="E73" s="15" t="s">
        <v>15</v>
      </c>
      <c r="F73" s="15" t="s">
        <v>16</v>
      </c>
      <c r="G73" s="16" t="s">
        <v>17</v>
      </c>
      <c r="H73" s="369"/>
      <c r="I73" s="370"/>
      <c r="J73" s="370"/>
    </row>
    <row r="74" spans="1:10" ht="23.25" customHeight="1" thickBot="1" x14ac:dyDescent="0.3">
      <c r="A74" s="774" t="s">
        <v>590</v>
      </c>
      <c r="B74" s="18" t="s">
        <v>22</v>
      </c>
      <c r="C74" s="19" t="s">
        <v>19</v>
      </c>
      <c r="D74" s="20">
        <v>1000000</v>
      </c>
      <c r="E74" s="382">
        <f>F74*D74/1000</f>
        <v>275000</v>
      </c>
      <c r="F74" s="19">
        <v>275</v>
      </c>
      <c r="G74" s="21" t="s">
        <v>300</v>
      </c>
      <c r="H74" s="383"/>
      <c r="I74" s="384"/>
      <c r="J74" s="385"/>
    </row>
    <row r="75" spans="1:10" ht="23.25" customHeight="1" thickBot="1" x14ac:dyDescent="0.3">
      <c r="A75" s="774" t="s">
        <v>590</v>
      </c>
      <c r="B75" s="23" t="s">
        <v>22</v>
      </c>
      <c r="C75" s="24" t="s">
        <v>19</v>
      </c>
      <c r="D75" s="25">
        <v>1500000</v>
      </c>
      <c r="E75" s="386">
        <f t="shared" ref="E75:E87" si="4">F75*D75/1000</f>
        <v>375000</v>
      </c>
      <c r="F75" s="24">
        <v>250</v>
      </c>
      <c r="G75" s="26" t="s">
        <v>290</v>
      </c>
      <c r="H75" s="383"/>
      <c r="I75" s="384"/>
      <c r="J75" s="385"/>
    </row>
    <row r="76" spans="1:10" ht="23.25" customHeight="1" thickBot="1" x14ac:dyDescent="0.3">
      <c r="A76" s="774" t="s">
        <v>590</v>
      </c>
      <c r="B76" s="28" t="s">
        <v>22</v>
      </c>
      <c r="C76" s="29" t="s">
        <v>19</v>
      </c>
      <c r="D76" s="30">
        <v>2000000</v>
      </c>
      <c r="E76" s="387">
        <f t="shared" si="4"/>
        <v>450000</v>
      </c>
      <c r="F76" s="29">
        <v>225</v>
      </c>
      <c r="G76" s="31" t="s">
        <v>23</v>
      </c>
      <c r="H76" s="383"/>
      <c r="I76" s="384"/>
      <c r="J76" s="385"/>
    </row>
    <row r="77" spans="1:10" ht="23.25" customHeight="1" thickBot="1" x14ac:dyDescent="0.3">
      <c r="A77" s="774" t="s">
        <v>590</v>
      </c>
      <c r="B77" s="35" t="s">
        <v>22</v>
      </c>
      <c r="C77" s="36" t="s">
        <v>19</v>
      </c>
      <c r="D77" s="37">
        <v>1000000</v>
      </c>
      <c r="E77" s="382">
        <f t="shared" si="4"/>
        <v>180000</v>
      </c>
      <c r="F77" s="36">
        <v>180</v>
      </c>
      <c r="G77" s="38" t="s">
        <v>300</v>
      </c>
      <c r="H77" s="383"/>
      <c r="I77" s="384"/>
      <c r="J77" s="385"/>
    </row>
    <row r="78" spans="1:10" ht="23.25" customHeight="1" thickBot="1" x14ac:dyDescent="0.3">
      <c r="A78" s="774" t="s">
        <v>590</v>
      </c>
      <c r="B78" s="28" t="s">
        <v>22</v>
      </c>
      <c r="C78" s="29" t="s">
        <v>19</v>
      </c>
      <c r="D78" s="30">
        <v>2000000</v>
      </c>
      <c r="E78" s="386">
        <f t="shared" si="4"/>
        <v>300000</v>
      </c>
      <c r="F78" s="29">
        <v>150</v>
      </c>
      <c r="G78" s="31" t="s">
        <v>23</v>
      </c>
      <c r="H78" s="383"/>
      <c r="I78" s="384"/>
      <c r="J78" s="385"/>
    </row>
    <row r="79" spans="1:10" ht="23.25" customHeight="1" thickBot="1" x14ac:dyDescent="0.3">
      <c r="A79" s="775" t="s">
        <v>591</v>
      </c>
      <c r="B79" s="18" t="s">
        <v>18</v>
      </c>
      <c r="C79" s="19" t="s">
        <v>19</v>
      </c>
      <c r="D79" s="20">
        <v>1500000</v>
      </c>
      <c r="E79" s="19">
        <f t="shared" si="4"/>
        <v>1050000</v>
      </c>
      <c r="F79" s="19">
        <v>700</v>
      </c>
      <c r="G79" s="21" t="s">
        <v>301</v>
      </c>
      <c r="H79" s="371"/>
      <c r="I79" s="388"/>
      <c r="J79" s="389"/>
    </row>
    <row r="80" spans="1:10" ht="23.25" customHeight="1" thickBot="1" x14ac:dyDescent="0.3">
      <c r="A80" s="775" t="s">
        <v>592</v>
      </c>
      <c r="B80" s="28" t="s">
        <v>18</v>
      </c>
      <c r="C80" s="29" t="s">
        <v>19</v>
      </c>
      <c r="D80" s="30">
        <v>2500000</v>
      </c>
      <c r="E80" s="29">
        <f t="shared" si="4"/>
        <v>1625000</v>
      </c>
      <c r="F80" s="29">
        <v>650</v>
      </c>
      <c r="G80" s="31" t="s">
        <v>302</v>
      </c>
      <c r="H80" s="371"/>
      <c r="I80" s="388"/>
      <c r="J80" s="389"/>
    </row>
    <row r="81" spans="1:10" ht="23.25" customHeight="1" thickBot="1" x14ac:dyDescent="0.3">
      <c r="A81" s="775" t="s">
        <v>593</v>
      </c>
      <c r="B81" s="18" t="s">
        <v>18</v>
      </c>
      <c r="C81" s="19" t="s">
        <v>19</v>
      </c>
      <c r="D81" s="20">
        <v>1500000</v>
      </c>
      <c r="E81" s="19">
        <f t="shared" si="4"/>
        <v>1500000</v>
      </c>
      <c r="F81" s="19">
        <v>1000</v>
      </c>
      <c r="G81" s="21" t="s">
        <v>301</v>
      </c>
      <c r="H81" s="371"/>
      <c r="I81" s="388"/>
      <c r="J81" s="389"/>
    </row>
    <row r="82" spans="1:10" ht="23.25" customHeight="1" thickBot="1" x14ac:dyDescent="0.3">
      <c r="A82" s="775" t="s">
        <v>593</v>
      </c>
      <c r="B82" s="28" t="s">
        <v>18</v>
      </c>
      <c r="C82" s="29" t="s">
        <v>19</v>
      </c>
      <c r="D82" s="30">
        <v>2500000</v>
      </c>
      <c r="E82" s="29">
        <f t="shared" si="4"/>
        <v>2250000</v>
      </c>
      <c r="F82" s="29">
        <v>900</v>
      </c>
      <c r="G82" s="31" t="s">
        <v>302</v>
      </c>
      <c r="H82" s="371"/>
      <c r="I82" s="388"/>
      <c r="J82" s="389"/>
    </row>
    <row r="83" spans="1:10" ht="23.25" customHeight="1" thickBot="1" x14ac:dyDescent="0.3">
      <c r="A83" s="776" t="s">
        <v>594</v>
      </c>
      <c r="B83" s="18" t="s">
        <v>18</v>
      </c>
      <c r="C83" s="19" t="s">
        <v>19</v>
      </c>
      <c r="D83" s="20">
        <v>1500000</v>
      </c>
      <c r="E83" s="19">
        <f t="shared" si="4"/>
        <v>1500000</v>
      </c>
      <c r="F83" s="19">
        <v>1000</v>
      </c>
      <c r="G83" s="21" t="s">
        <v>301</v>
      </c>
      <c r="H83" s="371"/>
      <c r="I83" s="388"/>
      <c r="J83" s="385"/>
    </row>
    <row r="84" spans="1:10" ht="23.25" customHeight="1" thickBot="1" x14ac:dyDescent="0.3">
      <c r="A84" s="776" t="s">
        <v>594</v>
      </c>
      <c r="B84" s="28" t="s">
        <v>18</v>
      </c>
      <c r="C84" s="29" t="s">
        <v>19</v>
      </c>
      <c r="D84" s="30">
        <v>2000000</v>
      </c>
      <c r="E84" s="29">
        <f t="shared" si="4"/>
        <v>1800000</v>
      </c>
      <c r="F84" s="29">
        <v>900</v>
      </c>
      <c r="G84" s="31" t="s">
        <v>302</v>
      </c>
      <c r="H84" s="371"/>
      <c r="I84" s="388"/>
      <c r="J84" s="385"/>
    </row>
    <row r="85" spans="1:10" ht="24.65" customHeight="1" thickBot="1" x14ac:dyDescent="0.3">
      <c r="A85" s="774" t="s">
        <v>644</v>
      </c>
      <c r="B85" s="18" t="s">
        <v>99</v>
      </c>
      <c r="C85" s="19" t="s">
        <v>19</v>
      </c>
      <c r="D85" s="20">
        <v>1500000</v>
      </c>
      <c r="E85" s="19">
        <f t="shared" si="4"/>
        <v>1200000</v>
      </c>
      <c r="F85" s="19">
        <v>800</v>
      </c>
      <c r="G85" s="21" t="s">
        <v>290</v>
      </c>
      <c r="H85" s="371"/>
      <c r="I85" s="388"/>
      <c r="J85" s="385"/>
    </row>
    <row r="86" spans="1:10" ht="24.65" customHeight="1" thickBot="1" x14ac:dyDescent="0.3">
      <c r="A86" s="774" t="s">
        <v>644</v>
      </c>
      <c r="B86" s="23" t="s">
        <v>99</v>
      </c>
      <c r="C86" s="24" t="s">
        <v>19</v>
      </c>
      <c r="D86" s="25">
        <v>2000000</v>
      </c>
      <c r="E86" s="24">
        <f t="shared" si="4"/>
        <v>1500000</v>
      </c>
      <c r="F86" s="24">
        <v>750</v>
      </c>
      <c r="G86" s="26" t="s">
        <v>23</v>
      </c>
      <c r="H86" s="371"/>
      <c r="I86" s="388"/>
      <c r="J86" s="385"/>
    </row>
    <row r="87" spans="1:10" ht="28.5" customHeight="1" thickBot="1" x14ac:dyDescent="0.3">
      <c r="A87" s="774" t="s">
        <v>645</v>
      </c>
      <c r="B87" s="28" t="s">
        <v>99</v>
      </c>
      <c r="C87" s="29" t="s">
        <v>19</v>
      </c>
      <c r="D87" s="30">
        <v>2500000</v>
      </c>
      <c r="E87" s="29">
        <f t="shared" si="4"/>
        <v>1750000</v>
      </c>
      <c r="F87" s="29">
        <v>700</v>
      </c>
      <c r="G87" s="31" t="s">
        <v>295</v>
      </c>
      <c r="H87" s="371"/>
      <c r="I87" s="388"/>
      <c r="J87" s="385"/>
    </row>
    <row r="88" spans="1:10" ht="13" thickBot="1" x14ac:dyDescent="0.3">
      <c r="A88" s="510"/>
      <c r="B88" s="1"/>
      <c r="C88" s="1"/>
      <c r="D88" s="1"/>
      <c r="E88" s="1"/>
      <c r="F88" s="1"/>
      <c r="G88" s="401" t="s">
        <v>26</v>
      </c>
    </row>
    <row r="89" spans="1:10" ht="32" thickBot="1" x14ac:dyDescent="0.3">
      <c r="A89" s="794" t="s">
        <v>6</v>
      </c>
      <c r="B89" s="795"/>
      <c r="C89" s="795"/>
      <c r="D89" s="795"/>
      <c r="E89" s="795"/>
      <c r="F89" s="288" t="s">
        <v>206</v>
      </c>
      <c r="G89" s="350"/>
    </row>
    <row r="90" spans="1:10" ht="53.25" customHeight="1" x14ac:dyDescent="0.25">
      <c r="A90" s="275" t="s">
        <v>39</v>
      </c>
      <c r="B90" s="276" t="s">
        <v>40</v>
      </c>
      <c r="C90" s="64" t="s">
        <v>208</v>
      </c>
      <c r="D90" s="64" t="s">
        <v>41</v>
      </c>
      <c r="E90" s="64" t="s">
        <v>261</v>
      </c>
      <c r="F90" s="277" t="s">
        <v>262</v>
      </c>
      <c r="G90" s="12"/>
    </row>
    <row r="91" spans="1:10" ht="46.5" customHeight="1" thickBot="1" x14ac:dyDescent="0.3">
      <c r="A91" s="54" t="s">
        <v>42</v>
      </c>
      <c r="B91" s="55" t="s">
        <v>43</v>
      </c>
      <c r="C91" s="295" t="s">
        <v>208</v>
      </c>
      <c r="D91" s="295" t="s">
        <v>41</v>
      </c>
      <c r="E91" s="295" t="s">
        <v>263</v>
      </c>
      <c r="F91" s="296" t="s">
        <v>262</v>
      </c>
      <c r="G91" s="12"/>
    </row>
    <row r="92" spans="1:10" x14ac:dyDescent="0.25">
      <c r="A92" s="56"/>
      <c r="B92" s="56"/>
      <c r="C92" s="41"/>
      <c r="D92" s="57"/>
      <c r="E92" s="41"/>
      <c r="F92" s="41"/>
      <c r="G92" s="58"/>
    </row>
    <row r="93" spans="1:10" ht="11" thickBot="1" x14ac:dyDescent="0.3">
      <c r="A93" s="56"/>
      <c r="B93" s="59"/>
      <c r="C93" s="41"/>
      <c r="D93" s="41"/>
      <c r="E93" s="42"/>
      <c r="F93" s="41"/>
      <c r="G93" s="41"/>
    </row>
    <row r="94" spans="1:10" ht="42" customHeight="1" thickBot="1" x14ac:dyDescent="0.3">
      <c r="A94" s="796" t="s">
        <v>7</v>
      </c>
      <c r="B94" s="797"/>
      <c r="C94" s="797"/>
      <c r="D94" s="797"/>
      <c r="E94" s="797"/>
      <c r="F94" s="798"/>
      <c r="G94" s="350"/>
    </row>
    <row r="95" spans="1:10" ht="21" customHeight="1" thickBot="1" x14ac:dyDescent="0.3">
      <c r="A95" s="60" t="s">
        <v>11</v>
      </c>
      <c r="B95" s="61" t="s">
        <v>12</v>
      </c>
      <c r="C95" s="62" t="s">
        <v>13</v>
      </c>
      <c r="D95" s="62" t="s">
        <v>14</v>
      </c>
      <c r="E95" s="62" t="s">
        <v>44</v>
      </c>
      <c r="F95" s="63" t="s">
        <v>45</v>
      </c>
      <c r="G95" s="361"/>
      <c r="H95" s="10"/>
      <c r="I95" s="10"/>
      <c r="J95" s="10"/>
    </row>
    <row r="96" spans="1:10" s="375" customFormat="1" ht="36.75" customHeight="1" x14ac:dyDescent="0.25">
      <c r="A96" s="393" t="s">
        <v>46</v>
      </c>
      <c r="B96" s="390" t="s">
        <v>24</v>
      </c>
      <c r="C96" s="391" t="s">
        <v>19</v>
      </c>
      <c r="D96" s="394">
        <v>500000</v>
      </c>
      <c r="E96" s="391">
        <v>1000</v>
      </c>
      <c r="F96" s="395">
        <f>E96*D96/1000</f>
        <v>500000</v>
      </c>
      <c r="G96" s="392"/>
    </row>
    <row r="97" spans="1:9" s="375" customFormat="1" ht="36.75" customHeight="1" x14ac:dyDescent="0.25">
      <c r="A97" s="396" t="s">
        <v>46</v>
      </c>
      <c r="B97" s="397" t="s">
        <v>24</v>
      </c>
      <c r="C97" s="398" t="s">
        <v>19</v>
      </c>
      <c r="D97" s="399">
        <v>1000000</v>
      </c>
      <c r="E97" s="398">
        <v>800</v>
      </c>
      <c r="F97" s="400">
        <f>E97*D97/1000</f>
        <v>800000</v>
      </c>
      <c r="G97" s="392"/>
    </row>
    <row r="98" spans="1:9" s="375" customFormat="1" ht="36.75" customHeight="1" thickBot="1" x14ac:dyDescent="0.3">
      <c r="A98" s="530" t="s">
        <v>46</v>
      </c>
      <c r="B98" s="531" t="s">
        <v>24</v>
      </c>
      <c r="C98" s="532" t="s">
        <v>19</v>
      </c>
      <c r="D98" s="533">
        <v>1500000</v>
      </c>
      <c r="E98" s="532">
        <v>650</v>
      </c>
      <c r="F98" s="534">
        <f>E98*D98/1000</f>
        <v>975000</v>
      </c>
      <c r="G98" s="392"/>
    </row>
    <row r="99" spans="1:9" customFormat="1" ht="27" customHeight="1" x14ac:dyDescent="0.35">
      <c r="A99" s="541" t="s">
        <v>375</v>
      </c>
      <c r="B99" s="543" t="s">
        <v>12</v>
      </c>
      <c r="C99" s="542" t="s">
        <v>13</v>
      </c>
      <c r="D99" s="543" t="s">
        <v>374</v>
      </c>
      <c r="E99" s="62" t="s">
        <v>369</v>
      </c>
      <c r="F99" s="543" t="s">
        <v>370</v>
      </c>
      <c r="G99" s="543" t="s">
        <v>371</v>
      </c>
      <c r="H99" s="543" t="s">
        <v>372</v>
      </c>
      <c r="I99" s="547" t="s">
        <v>373</v>
      </c>
    </row>
    <row r="100" spans="1:9" customFormat="1" ht="26.5" customHeight="1" x14ac:dyDescent="0.35">
      <c r="A100" s="399" t="s">
        <v>361</v>
      </c>
      <c r="B100" s="535" t="s">
        <v>574</v>
      </c>
      <c r="C100" s="536" t="s">
        <v>19</v>
      </c>
      <c r="D100" s="399" t="s">
        <v>362</v>
      </c>
      <c r="E100" s="536">
        <v>500</v>
      </c>
      <c r="F100" s="536">
        <v>550</v>
      </c>
      <c r="G100" s="536">
        <v>600</v>
      </c>
      <c r="H100" s="536">
        <v>750</v>
      </c>
      <c r="I100" s="537">
        <v>875</v>
      </c>
    </row>
    <row r="101" spans="1:9" customFormat="1" ht="26.5" customHeight="1" x14ac:dyDescent="0.35">
      <c r="A101" s="399" t="s">
        <v>363</v>
      </c>
      <c r="B101" s="535" t="s">
        <v>24</v>
      </c>
      <c r="C101" s="536" t="s">
        <v>19</v>
      </c>
      <c r="D101" s="399" t="s">
        <v>364</v>
      </c>
      <c r="E101" s="536">
        <v>825.00000000000011</v>
      </c>
      <c r="F101" s="536">
        <v>907.50000000000023</v>
      </c>
      <c r="G101" s="536">
        <v>990.00000000000011</v>
      </c>
      <c r="H101" s="536">
        <v>1237.5000000000002</v>
      </c>
      <c r="I101" s="537">
        <v>1443.7500000000002</v>
      </c>
    </row>
    <row r="102" spans="1:9" customFormat="1" ht="26.5" customHeight="1" x14ac:dyDescent="0.35">
      <c r="A102" s="399" t="s">
        <v>365</v>
      </c>
      <c r="B102" s="535" t="s">
        <v>24</v>
      </c>
      <c r="C102" s="536" t="s">
        <v>19</v>
      </c>
      <c r="D102" s="399" t="s">
        <v>366</v>
      </c>
      <c r="E102" s="536">
        <v>1150</v>
      </c>
      <c r="F102" s="536">
        <v>1265</v>
      </c>
      <c r="G102" s="536">
        <v>1380</v>
      </c>
      <c r="H102" s="536">
        <v>1725</v>
      </c>
      <c r="I102" s="537">
        <v>2012.5</v>
      </c>
    </row>
    <row r="103" spans="1:9" customFormat="1" ht="26.5" customHeight="1" thickBot="1" x14ac:dyDescent="0.4">
      <c r="A103" s="399" t="s">
        <v>367</v>
      </c>
      <c r="B103" s="538" t="s">
        <v>24</v>
      </c>
      <c r="C103" s="539" t="s">
        <v>19</v>
      </c>
      <c r="D103" s="539" t="s">
        <v>368</v>
      </c>
      <c r="E103" s="539">
        <v>1800</v>
      </c>
      <c r="F103" s="539">
        <v>1980.0000000000002</v>
      </c>
      <c r="G103" s="539">
        <v>2160</v>
      </c>
      <c r="H103" s="539">
        <v>2700</v>
      </c>
      <c r="I103" s="540">
        <v>3150</v>
      </c>
    </row>
    <row r="104" spans="1:9" customFormat="1" ht="33.75" customHeight="1" x14ac:dyDescent="0.35">
      <c r="A104" s="548" t="s">
        <v>376</v>
      </c>
      <c r="B104" s="543" t="s">
        <v>12</v>
      </c>
      <c r="C104" s="542" t="s">
        <v>13</v>
      </c>
      <c r="D104" s="543" t="s">
        <v>374</v>
      </c>
      <c r="E104" s="62" t="s">
        <v>369</v>
      </c>
      <c r="F104" s="543" t="s">
        <v>370</v>
      </c>
      <c r="G104" s="543" t="s">
        <v>371</v>
      </c>
      <c r="H104" s="543" t="s">
        <v>372</v>
      </c>
      <c r="I104" s="547" t="s">
        <v>373</v>
      </c>
    </row>
    <row r="105" spans="1:9" customFormat="1" ht="26.5" customHeight="1" x14ac:dyDescent="0.35">
      <c r="A105" s="399" t="s">
        <v>361</v>
      </c>
      <c r="B105" s="535" t="s">
        <v>24</v>
      </c>
      <c r="C105" s="536" t="s">
        <v>19</v>
      </c>
      <c r="D105" s="399" t="s">
        <v>362</v>
      </c>
      <c r="E105" s="536">
        <f>500*1.2</f>
        <v>600</v>
      </c>
      <c r="F105" s="536">
        <v>660</v>
      </c>
      <c r="G105" s="536">
        <v>720</v>
      </c>
      <c r="H105" s="536">
        <v>900</v>
      </c>
      <c r="I105" s="537">
        <v>1050</v>
      </c>
    </row>
    <row r="106" spans="1:9" customFormat="1" ht="26.5" customHeight="1" x14ac:dyDescent="0.35">
      <c r="A106" s="399" t="s">
        <v>363</v>
      </c>
      <c r="B106" s="535" t="s">
        <v>24</v>
      </c>
      <c r="C106" s="536" t="s">
        <v>19</v>
      </c>
      <c r="D106" s="399" t="s">
        <v>364</v>
      </c>
      <c r="E106" s="536">
        <f>825*1.2</f>
        <v>990</v>
      </c>
      <c r="F106" s="536">
        <v>1089.0000000000002</v>
      </c>
      <c r="G106" s="536">
        <v>1188</v>
      </c>
      <c r="H106" s="536">
        <v>1485.0000000000002</v>
      </c>
      <c r="I106" s="537">
        <v>1732.5000000000002</v>
      </c>
    </row>
    <row r="107" spans="1:9" customFormat="1" ht="26.5" customHeight="1" x14ac:dyDescent="0.35">
      <c r="A107" s="399" t="s">
        <v>365</v>
      </c>
      <c r="B107" s="535" t="s">
        <v>24</v>
      </c>
      <c r="C107" s="536" t="s">
        <v>19</v>
      </c>
      <c r="D107" s="399" t="s">
        <v>366</v>
      </c>
      <c r="E107" s="536">
        <f>1150*1.2</f>
        <v>1380</v>
      </c>
      <c r="F107" s="536">
        <v>1518.0000000000002</v>
      </c>
      <c r="G107" s="536">
        <v>1656</v>
      </c>
      <c r="H107" s="536">
        <v>2070</v>
      </c>
      <c r="I107" s="537">
        <v>2415</v>
      </c>
    </row>
    <row r="108" spans="1:9" customFormat="1" ht="26.5" customHeight="1" thickBot="1" x14ac:dyDescent="0.4">
      <c r="A108" s="399" t="s">
        <v>367</v>
      </c>
      <c r="B108" s="538" t="s">
        <v>24</v>
      </c>
      <c r="C108" s="539" t="s">
        <v>19</v>
      </c>
      <c r="D108" s="539" t="s">
        <v>368</v>
      </c>
      <c r="E108" s="539">
        <f>1800*1.2</f>
        <v>2160</v>
      </c>
      <c r="F108" s="539">
        <v>2376</v>
      </c>
      <c r="G108" s="539">
        <v>2592</v>
      </c>
      <c r="H108" s="539">
        <v>3240</v>
      </c>
      <c r="I108" s="540">
        <v>3780</v>
      </c>
    </row>
    <row r="109" spans="1:9" customFormat="1" ht="27" customHeight="1" x14ac:dyDescent="0.35">
      <c r="A109" s="548" t="s">
        <v>377</v>
      </c>
      <c r="B109" s="543" t="s">
        <v>12</v>
      </c>
      <c r="C109" s="542" t="s">
        <v>13</v>
      </c>
      <c r="D109" s="543" t="s">
        <v>374</v>
      </c>
      <c r="E109" s="62" t="s">
        <v>369</v>
      </c>
      <c r="F109" s="543" t="s">
        <v>370</v>
      </c>
      <c r="G109" s="543" t="s">
        <v>371</v>
      </c>
      <c r="H109" s="543" t="s">
        <v>372</v>
      </c>
      <c r="I109" s="547" t="s">
        <v>373</v>
      </c>
    </row>
    <row r="110" spans="1:9" customFormat="1" ht="26.5" customHeight="1" x14ac:dyDescent="0.35">
      <c r="A110" s="399" t="s">
        <v>361</v>
      </c>
      <c r="B110" s="535" t="s">
        <v>24</v>
      </c>
      <c r="C110" s="536" t="s">
        <v>19</v>
      </c>
      <c r="D110" s="399" t="s">
        <v>362</v>
      </c>
      <c r="E110" s="536">
        <v>540</v>
      </c>
      <c r="F110" s="536">
        <v>594</v>
      </c>
      <c r="G110" s="536">
        <v>648</v>
      </c>
      <c r="H110" s="536">
        <v>810</v>
      </c>
      <c r="I110" s="537">
        <v>945</v>
      </c>
    </row>
    <row r="111" spans="1:9" customFormat="1" ht="26.5" customHeight="1" x14ac:dyDescent="0.35">
      <c r="A111" s="399" t="s">
        <v>363</v>
      </c>
      <c r="B111" s="535" t="s">
        <v>24</v>
      </c>
      <c r="C111" s="536" t="s">
        <v>19</v>
      </c>
      <c r="D111" s="399" t="s">
        <v>364</v>
      </c>
      <c r="E111" s="536">
        <v>891.00000000000011</v>
      </c>
      <c r="F111" s="536">
        <v>980.10000000000025</v>
      </c>
      <c r="G111" s="536">
        <v>1069.2</v>
      </c>
      <c r="H111" s="536">
        <v>1336.5000000000002</v>
      </c>
      <c r="I111" s="537">
        <v>1559.2500000000002</v>
      </c>
    </row>
    <row r="112" spans="1:9" customFormat="1" ht="26.5" customHeight="1" x14ac:dyDescent="0.35">
      <c r="A112" s="399" t="s">
        <v>365</v>
      </c>
      <c r="B112" s="535" t="s">
        <v>24</v>
      </c>
      <c r="C112" s="536" t="s">
        <v>19</v>
      </c>
      <c r="D112" s="399" t="s">
        <v>366</v>
      </c>
      <c r="E112" s="536">
        <v>1242</v>
      </c>
      <c r="F112" s="536">
        <v>1366.2</v>
      </c>
      <c r="G112" s="536">
        <v>1490.3999999999999</v>
      </c>
      <c r="H112" s="536">
        <v>1863</v>
      </c>
      <c r="I112" s="537">
        <v>2173.5</v>
      </c>
    </row>
    <row r="113" spans="1:10" customFormat="1" ht="26.5" customHeight="1" thickBot="1" x14ac:dyDescent="0.4">
      <c r="A113" s="399" t="s">
        <v>367</v>
      </c>
      <c r="B113" s="538" t="s">
        <v>24</v>
      </c>
      <c r="C113" s="539" t="s">
        <v>19</v>
      </c>
      <c r="D113" s="539" t="s">
        <v>368</v>
      </c>
      <c r="E113" s="539">
        <v>1944</v>
      </c>
      <c r="F113" s="539">
        <v>2138.4</v>
      </c>
      <c r="G113" s="539">
        <v>2332.7999999999997</v>
      </c>
      <c r="H113" s="539">
        <v>2916</v>
      </c>
      <c r="I113" s="540">
        <v>3402</v>
      </c>
    </row>
    <row r="114" spans="1:10" ht="30.75" customHeight="1" thickBot="1" x14ac:dyDescent="0.3">
      <c r="A114" s="56"/>
      <c r="B114" s="545"/>
      <c r="C114" s="41"/>
      <c r="D114" s="546"/>
      <c r="E114" s="41"/>
      <c r="F114" s="401" t="s">
        <v>26</v>
      </c>
      <c r="G114" s="41"/>
    </row>
    <row r="115" spans="1:10" s="65" customFormat="1" ht="11" thickBot="1" x14ac:dyDescent="0.3">
      <c r="A115" s="794" t="s">
        <v>8</v>
      </c>
      <c r="B115" s="795"/>
      <c r="C115" s="799"/>
      <c r="D115" s="544"/>
      <c r="E115" s="544"/>
      <c r="F115" s="544"/>
      <c r="G115" s="544"/>
      <c r="H115" s="359"/>
      <c r="I115" s="360"/>
      <c r="J115" s="361"/>
    </row>
    <row r="116" spans="1:10" s="65" customFormat="1" x14ac:dyDescent="0.25">
      <c r="A116" s="66" t="s">
        <v>49</v>
      </c>
      <c r="B116" s="67" t="s">
        <v>50</v>
      </c>
      <c r="C116" s="68" t="s">
        <v>47</v>
      </c>
      <c r="D116" s="69"/>
      <c r="E116" s="69"/>
      <c r="F116" s="69"/>
      <c r="G116" s="70"/>
      <c r="H116" s="359"/>
      <c r="I116" s="360"/>
      <c r="J116" s="361"/>
    </row>
    <row r="117" spans="1:10" s="65" customFormat="1" ht="31.5" x14ac:dyDescent="0.25">
      <c r="A117" s="71" t="s">
        <v>51</v>
      </c>
      <c r="B117" s="72">
        <v>1250000</v>
      </c>
      <c r="C117" s="73" t="s">
        <v>52</v>
      </c>
      <c r="D117" s="69"/>
      <c r="E117" s="69"/>
      <c r="F117" s="69"/>
      <c r="G117" s="70"/>
      <c r="H117" s="359"/>
      <c r="I117" s="360"/>
      <c r="J117" s="361"/>
    </row>
    <row r="118" spans="1:10" s="65" customFormat="1" ht="31.5" x14ac:dyDescent="0.25">
      <c r="A118" s="74" t="s">
        <v>53</v>
      </c>
      <c r="B118" s="75">
        <v>625000</v>
      </c>
      <c r="C118" s="76" t="s">
        <v>54</v>
      </c>
      <c r="D118" s="69"/>
      <c r="E118" s="69"/>
      <c r="F118" s="69"/>
      <c r="G118" s="70"/>
      <c r="H118" s="359"/>
      <c r="I118" s="360"/>
      <c r="J118" s="361"/>
    </row>
    <row r="119" spans="1:10" s="65" customFormat="1" ht="32" thickBot="1" x14ac:dyDescent="0.3">
      <c r="A119" s="77" t="s">
        <v>55</v>
      </c>
      <c r="B119" s="78">
        <v>415000</v>
      </c>
      <c r="C119" s="79" t="s">
        <v>56</v>
      </c>
      <c r="D119" s="69"/>
      <c r="E119" s="69"/>
      <c r="F119" s="69"/>
      <c r="G119" s="70"/>
      <c r="H119" s="359"/>
      <c r="I119" s="360"/>
      <c r="J119" s="361"/>
    </row>
    <row r="120" spans="1:10" s="65" customFormat="1" ht="11" thickBot="1" x14ac:dyDescent="0.3">
      <c r="A120" s="69"/>
      <c r="B120" s="80"/>
      <c r="C120" s="69"/>
      <c r="D120" s="69"/>
      <c r="E120" s="69"/>
      <c r="F120" s="69"/>
      <c r="G120" s="70"/>
      <c r="H120" s="359"/>
      <c r="I120" s="360"/>
      <c r="J120" s="361"/>
    </row>
    <row r="121" spans="1:10" s="65" customFormat="1" ht="11" thickBot="1" x14ac:dyDescent="0.3">
      <c r="A121" s="800" t="s">
        <v>57</v>
      </c>
      <c r="B121" s="801"/>
      <c r="C121" s="801"/>
      <c r="D121" s="802"/>
      <c r="E121" s="70"/>
      <c r="F121" s="70"/>
      <c r="G121" s="70"/>
      <c r="H121" s="359"/>
      <c r="I121" s="360"/>
      <c r="J121" s="361"/>
    </row>
    <row r="122" spans="1:10" s="65" customFormat="1" x14ac:dyDescent="0.25">
      <c r="A122" s="81" t="s">
        <v>58</v>
      </c>
      <c r="B122" s="82">
        <v>0.6</v>
      </c>
      <c r="C122" s="82" t="s">
        <v>59</v>
      </c>
      <c r="D122" s="83">
        <v>0.8</v>
      </c>
      <c r="E122" s="70"/>
      <c r="F122" s="70"/>
      <c r="G122" s="70"/>
      <c r="H122" s="359"/>
      <c r="I122" s="360"/>
      <c r="J122" s="361"/>
    </row>
    <row r="123" spans="1:10" s="65" customFormat="1" x14ac:dyDescent="0.25">
      <c r="A123" s="84" t="s">
        <v>60</v>
      </c>
      <c r="B123" s="85">
        <v>1.2</v>
      </c>
      <c r="C123" s="85" t="s">
        <v>61</v>
      </c>
      <c r="D123" s="86">
        <v>0.9</v>
      </c>
      <c r="E123" s="70"/>
      <c r="F123" s="70"/>
      <c r="G123" s="70"/>
      <c r="H123" s="359"/>
      <c r="I123" s="360"/>
      <c r="J123" s="361"/>
    </row>
    <row r="124" spans="1:10" s="65" customFormat="1" x14ac:dyDescent="0.25">
      <c r="A124" s="84" t="s">
        <v>62</v>
      </c>
      <c r="B124" s="85">
        <v>1.3</v>
      </c>
      <c r="C124" s="85" t="s">
        <v>63</v>
      </c>
      <c r="D124" s="86">
        <v>1.3</v>
      </c>
      <c r="E124" s="70"/>
      <c r="F124" s="70"/>
      <c r="G124" s="70"/>
      <c r="H124" s="359"/>
      <c r="I124" s="360"/>
      <c r="J124" s="361"/>
    </row>
    <row r="125" spans="1:10" ht="11.5" customHeight="1" x14ac:dyDescent="0.25">
      <c r="A125" s="84" t="s">
        <v>64</v>
      </c>
      <c r="B125" s="85">
        <v>1.2</v>
      </c>
      <c r="C125" s="85" t="s">
        <v>65</v>
      </c>
      <c r="D125" s="86">
        <v>1.3</v>
      </c>
      <c r="E125" s="70"/>
      <c r="F125" s="70"/>
      <c r="G125" s="87"/>
    </row>
    <row r="126" spans="1:10" ht="9.65" customHeight="1" x14ac:dyDescent="0.25">
      <c r="A126" s="84" t="s">
        <v>66</v>
      </c>
      <c r="B126" s="85">
        <v>1</v>
      </c>
      <c r="C126" s="85" t="s">
        <v>67</v>
      </c>
      <c r="D126" s="86">
        <v>1.4</v>
      </c>
      <c r="E126" s="70"/>
      <c r="F126" s="70"/>
      <c r="G126" s="88"/>
    </row>
    <row r="127" spans="1:10" ht="12" customHeight="1" thickBot="1" x14ac:dyDescent="0.3">
      <c r="A127" s="89" t="s">
        <v>68</v>
      </c>
      <c r="B127" s="90">
        <v>0.8</v>
      </c>
      <c r="C127" s="90" t="s">
        <v>69</v>
      </c>
      <c r="D127" s="91">
        <v>1.4</v>
      </c>
      <c r="E127" s="70"/>
      <c r="F127" s="92"/>
      <c r="G127" s="92"/>
    </row>
    <row r="128" spans="1:10" ht="16.149999999999999" customHeight="1" thickBot="1" x14ac:dyDescent="0.3">
      <c r="A128" s="87"/>
      <c r="B128" s="88"/>
      <c r="C128" s="87"/>
      <c r="D128" s="87"/>
      <c r="E128" s="87"/>
      <c r="F128" s="87"/>
      <c r="G128" s="92"/>
    </row>
    <row r="129" spans="1:10" s="65" customFormat="1" ht="28.5" customHeight="1" thickBot="1" x14ac:dyDescent="0.3">
      <c r="A129" s="800" t="s">
        <v>70</v>
      </c>
      <c r="B129" s="802"/>
      <c r="C129" s="70"/>
      <c r="D129" s="70"/>
      <c r="E129" s="70"/>
      <c r="F129" s="70"/>
      <c r="G129" s="92"/>
      <c r="H129" s="359"/>
      <c r="I129" s="360"/>
      <c r="J129" s="361"/>
    </row>
    <row r="130" spans="1:10" s="65" customFormat="1" ht="21.75" customHeight="1" x14ac:dyDescent="0.25">
      <c r="A130" s="358" t="s">
        <v>71</v>
      </c>
      <c r="B130" s="93">
        <v>0.15</v>
      </c>
      <c r="C130" s="70"/>
      <c r="D130" s="70"/>
      <c r="E130" s="70"/>
      <c r="F130" s="70"/>
      <c r="G130" s="70"/>
      <c r="H130" s="359"/>
      <c r="I130" s="360"/>
      <c r="J130" s="361"/>
    </row>
    <row r="131" spans="1:10" s="65" customFormat="1" ht="27" customHeight="1" x14ac:dyDescent="0.25">
      <c r="A131" s="358" t="s">
        <v>264</v>
      </c>
      <c r="B131" s="93">
        <v>0.15</v>
      </c>
      <c r="C131" s="70"/>
      <c r="D131" s="70"/>
      <c r="E131" s="70"/>
      <c r="F131" s="70"/>
      <c r="G131" s="70"/>
      <c r="H131" s="359"/>
      <c r="I131" s="360"/>
      <c r="J131" s="361"/>
    </row>
    <row r="132" spans="1:10" s="65" customFormat="1" ht="21.75" customHeight="1" x14ac:dyDescent="0.25">
      <c r="A132" s="95" t="s">
        <v>209</v>
      </c>
      <c r="B132" s="94">
        <v>0.35</v>
      </c>
      <c r="C132" s="70"/>
      <c r="D132" s="70"/>
      <c r="E132" s="70"/>
      <c r="F132" s="70"/>
      <c r="G132" s="70"/>
      <c r="H132" s="359"/>
      <c r="I132" s="360"/>
      <c r="J132" s="361"/>
    </row>
    <row r="133" spans="1:10" s="65" customFormat="1" ht="21.75" customHeight="1" x14ac:dyDescent="0.25">
      <c r="A133" s="357" t="s">
        <v>265</v>
      </c>
      <c r="B133" s="94">
        <v>0.15</v>
      </c>
      <c r="C133" s="70"/>
      <c r="D133" s="70"/>
      <c r="E133" s="70"/>
      <c r="F133" s="70"/>
      <c r="G133" s="70"/>
      <c r="H133" s="359"/>
      <c r="I133" s="360"/>
      <c r="J133" s="361"/>
    </row>
    <row r="134" spans="1:10" s="65" customFormat="1" ht="21.75" customHeight="1" x14ac:dyDescent="0.25">
      <c r="A134" s="357" t="s">
        <v>72</v>
      </c>
      <c r="B134" s="94">
        <v>0.55000000000000004</v>
      </c>
      <c r="C134" s="70"/>
      <c r="D134" s="70"/>
      <c r="E134" s="70"/>
      <c r="F134" s="70"/>
      <c r="G134" s="70"/>
      <c r="H134" s="359"/>
      <c r="I134" s="360"/>
      <c r="J134" s="361"/>
    </row>
    <row r="135" spans="1:10" s="65" customFormat="1" ht="21.75" customHeight="1" x14ac:dyDescent="0.25">
      <c r="A135" s="357" t="s">
        <v>191</v>
      </c>
      <c r="B135" s="94">
        <v>0.15</v>
      </c>
      <c r="C135" s="70"/>
      <c r="D135" s="70"/>
      <c r="E135" s="70"/>
      <c r="F135" s="70"/>
      <c r="G135" s="70"/>
      <c r="H135" s="359"/>
      <c r="I135" s="360"/>
      <c r="J135" s="361"/>
    </row>
    <row r="136" spans="1:10" s="65" customFormat="1" ht="21.75" customHeight="1" x14ac:dyDescent="0.25">
      <c r="A136" s="357" t="s">
        <v>73</v>
      </c>
      <c r="B136" s="94">
        <v>0.15</v>
      </c>
      <c r="C136" s="70"/>
      <c r="D136" s="70"/>
      <c r="E136" s="70"/>
      <c r="F136" s="70"/>
      <c r="G136" s="70"/>
      <c r="H136" s="359"/>
      <c r="I136" s="360"/>
      <c r="J136" s="361"/>
    </row>
    <row r="137" spans="1:10" s="65" customFormat="1" ht="21.75" customHeight="1" x14ac:dyDescent="0.25">
      <c r="A137" s="357" t="s">
        <v>266</v>
      </c>
      <c r="B137" s="94">
        <v>0.2</v>
      </c>
      <c r="C137" s="70"/>
      <c r="D137" s="70"/>
      <c r="E137" s="70"/>
      <c r="F137" s="70"/>
      <c r="G137" s="70"/>
      <c r="H137" s="359"/>
      <c r="I137" s="360"/>
      <c r="J137" s="361"/>
    </row>
    <row r="138" spans="1:10" ht="21.75" customHeight="1" x14ac:dyDescent="0.25">
      <c r="A138" s="357" t="s">
        <v>74</v>
      </c>
      <c r="B138" s="94">
        <v>0.15</v>
      </c>
      <c r="C138" s="70"/>
      <c r="D138" s="70"/>
      <c r="E138" s="70"/>
      <c r="F138" s="70"/>
      <c r="G138" s="70"/>
    </row>
    <row r="139" spans="1:10" ht="21.75" customHeight="1" x14ac:dyDescent="0.25">
      <c r="A139" s="357" t="s">
        <v>75</v>
      </c>
      <c r="B139" s="94">
        <v>0.15</v>
      </c>
      <c r="C139" s="70"/>
      <c r="D139" s="70"/>
      <c r="E139" s="70"/>
      <c r="F139" s="70"/>
      <c r="G139" s="70"/>
      <c r="H139" s="10"/>
      <c r="I139" s="10"/>
      <c r="J139" s="10"/>
    </row>
    <row r="140" spans="1:10" ht="27" customHeight="1" x14ac:dyDescent="0.25">
      <c r="A140" s="357" t="s">
        <v>76</v>
      </c>
      <c r="B140" s="94">
        <v>0.25</v>
      </c>
      <c r="C140" s="70"/>
      <c r="D140" s="70"/>
      <c r="E140" s="70"/>
      <c r="F140" s="70"/>
      <c r="G140" s="70"/>
      <c r="H140" s="10"/>
      <c r="I140" s="10"/>
      <c r="J140" s="10"/>
    </row>
    <row r="141" spans="1:10" ht="42.65" customHeight="1" x14ac:dyDescent="0.25">
      <c r="A141" s="95" t="s">
        <v>77</v>
      </c>
      <c r="B141" s="96">
        <v>1</v>
      </c>
      <c r="C141" s="70"/>
      <c r="D141" s="70"/>
      <c r="E141" s="70"/>
      <c r="F141" s="70"/>
      <c r="G141" s="70"/>
      <c r="H141" s="10"/>
      <c r="I141" s="10"/>
      <c r="J141" s="10"/>
    </row>
    <row r="142" spans="1:10" ht="21.75" customHeight="1" x14ac:dyDescent="0.25">
      <c r="A142" s="95" t="s">
        <v>78</v>
      </c>
      <c r="B142" s="96">
        <v>0.5</v>
      </c>
      <c r="C142" s="70"/>
      <c r="D142" s="70"/>
      <c r="E142" s="70"/>
      <c r="F142" s="70"/>
      <c r="G142" s="88"/>
      <c r="H142" s="10"/>
      <c r="I142" s="10"/>
      <c r="J142" s="10"/>
    </row>
    <row r="143" spans="1:10" ht="21.75" customHeight="1" x14ac:dyDescent="0.25">
      <c r="A143" s="95" t="s">
        <v>79</v>
      </c>
      <c r="B143" s="96">
        <v>0.5</v>
      </c>
      <c r="C143" s="70"/>
      <c r="D143" s="70"/>
      <c r="E143" s="70"/>
      <c r="F143" s="70"/>
      <c r="G143" s="98"/>
      <c r="H143" s="10"/>
      <c r="I143" s="10"/>
      <c r="J143" s="10"/>
    </row>
    <row r="144" spans="1:10" ht="21.75" customHeight="1" x14ac:dyDescent="0.25">
      <c r="A144" s="95" t="s">
        <v>268</v>
      </c>
      <c r="B144" s="97">
        <v>0.15</v>
      </c>
      <c r="C144" s="401" t="s">
        <v>26</v>
      </c>
      <c r="D144" s="87"/>
      <c r="E144" s="87"/>
      <c r="F144" s="87"/>
      <c r="G144" s="98"/>
      <c r="H144" s="10"/>
      <c r="I144" s="10"/>
      <c r="J144" s="10"/>
    </row>
    <row r="145" spans="1:10" ht="21.75" customHeight="1" thickBot="1" x14ac:dyDescent="0.3">
      <c r="A145" s="99" t="s">
        <v>80</v>
      </c>
      <c r="B145" s="100">
        <v>0.15</v>
      </c>
      <c r="H145" s="10"/>
      <c r="I145" s="10"/>
      <c r="J145" s="10"/>
    </row>
    <row r="146" spans="1:10" x14ac:dyDescent="0.25">
      <c r="A146" s="101" t="s">
        <v>81</v>
      </c>
      <c r="H146" s="10"/>
      <c r="I146" s="10"/>
      <c r="J146" s="10"/>
    </row>
    <row r="147" spans="1:10" x14ac:dyDescent="0.25">
      <c r="A147" s="101" t="s">
        <v>82</v>
      </c>
      <c r="H147" s="10"/>
      <c r="I147" s="10"/>
      <c r="J147" s="10"/>
    </row>
    <row r="148" spans="1:10" x14ac:dyDescent="0.25">
      <c r="A148" s="101" t="s">
        <v>83</v>
      </c>
      <c r="H148" s="10"/>
      <c r="I148" s="10"/>
      <c r="J148" s="10"/>
    </row>
    <row r="149" spans="1:10" x14ac:dyDescent="0.25">
      <c r="A149" s="101" t="s">
        <v>84</v>
      </c>
      <c r="C149" s="87"/>
      <c r="D149" s="87"/>
      <c r="E149" s="87"/>
      <c r="F149" s="87"/>
      <c r="G149" s="98"/>
      <c r="H149" s="10"/>
      <c r="I149" s="10"/>
      <c r="J149" s="10"/>
    </row>
    <row r="150" spans="1:10" x14ac:dyDescent="0.25">
      <c r="A150" s="102"/>
      <c r="B150" s="103"/>
      <c r="C150" s="98"/>
      <c r="D150" s="98"/>
      <c r="E150" s="98"/>
      <c r="F150" s="98"/>
      <c r="G150" s="104"/>
      <c r="H150" s="10"/>
      <c r="I150" s="10"/>
      <c r="J150" s="10"/>
    </row>
    <row r="151" spans="1:10" x14ac:dyDescent="0.25">
      <c r="A151" s="262" t="s">
        <v>270</v>
      </c>
      <c r="B151" s="262"/>
      <c r="C151" s="262"/>
      <c r="D151" s="263"/>
      <c r="E151" s="263"/>
      <c r="F151" s="263"/>
      <c r="G151" s="104"/>
      <c r="H151" s="10"/>
      <c r="I151" s="10"/>
      <c r="J151" s="10"/>
    </row>
    <row r="152" spans="1:10" x14ac:dyDescent="0.25">
      <c r="A152" s="262" t="s">
        <v>85</v>
      </c>
      <c r="B152" s="262"/>
      <c r="C152" s="262"/>
      <c r="D152" s="262"/>
      <c r="E152" s="262"/>
      <c r="F152" s="262"/>
      <c r="G152" s="104"/>
      <c r="H152" s="10"/>
      <c r="I152" s="10"/>
      <c r="J152" s="10"/>
    </row>
    <row r="153" spans="1:10" x14ac:dyDescent="0.25">
      <c r="A153" s="262" t="s">
        <v>595</v>
      </c>
      <c r="B153" s="262"/>
      <c r="C153" s="262"/>
      <c r="D153" s="262"/>
      <c r="E153" s="262"/>
      <c r="F153" s="262"/>
      <c r="G153" s="104"/>
      <c r="H153" s="10"/>
      <c r="I153" s="10"/>
      <c r="J153" s="10"/>
    </row>
    <row r="154" spans="1:10" x14ac:dyDescent="0.25">
      <c r="A154" s="262" t="s">
        <v>86</v>
      </c>
      <c r="B154" s="262"/>
      <c r="C154" s="264"/>
      <c r="D154" s="264"/>
      <c r="E154" s="264"/>
      <c r="F154" s="264"/>
      <c r="G154" s="70"/>
      <c r="H154" s="10"/>
      <c r="I154" s="10"/>
      <c r="J154" s="10"/>
    </row>
    <row r="155" spans="1:10" x14ac:dyDescent="0.25">
      <c r="A155" s="262" t="s">
        <v>87</v>
      </c>
      <c r="B155" s="262"/>
      <c r="C155" s="264"/>
      <c r="D155" s="264"/>
      <c r="E155" s="264"/>
      <c r="F155" s="264"/>
      <c r="G155" s="70"/>
      <c r="H155" s="10"/>
      <c r="I155" s="10"/>
      <c r="J155" s="10"/>
    </row>
    <row r="156" spans="1:10" x14ac:dyDescent="0.25">
      <c r="A156" s="262" t="s">
        <v>88</v>
      </c>
      <c r="B156" s="262"/>
      <c r="C156" s="265"/>
      <c r="D156" s="265"/>
      <c r="E156" s="265"/>
      <c r="F156" s="265"/>
      <c r="H156" s="10"/>
      <c r="I156" s="10"/>
      <c r="J156" s="10"/>
    </row>
  </sheetData>
  <mergeCells count="136">
    <mergeCell ref="B4:G4"/>
    <mergeCell ref="B5:G5"/>
    <mergeCell ref="B6:G6"/>
    <mergeCell ref="A7:G7"/>
    <mergeCell ref="A8:G8"/>
    <mergeCell ref="A22:G22"/>
    <mergeCell ref="A31:G31"/>
    <mergeCell ref="A46:H46"/>
    <mergeCell ref="A48:A49"/>
    <mergeCell ref="B48:B49"/>
    <mergeCell ref="C48:C49"/>
    <mergeCell ref="D48:D49"/>
    <mergeCell ref="E48:E49"/>
    <mergeCell ref="F48:F49"/>
    <mergeCell ref="G48:G49"/>
    <mergeCell ref="H48:H49"/>
    <mergeCell ref="D43:F43"/>
    <mergeCell ref="D44:F44"/>
    <mergeCell ref="I48:I49"/>
    <mergeCell ref="J48:J49"/>
    <mergeCell ref="A50:A51"/>
    <mergeCell ref="B50:B51"/>
    <mergeCell ref="C50:C51"/>
    <mergeCell ref="D50:D51"/>
    <mergeCell ref="E50:E51"/>
    <mergeCell ref="F50:F51"/>
    <mergeCell ref="G50:G51"/>
    <mergeCell ref="A54:A55"/>
    <mergeCell ref="B54:B55"/>
    <mergeCell ref="C54:C55"/>
    <mergeCell ref="D54:D55"/>
    <mergeCell ref="E54:E55"/>
    <mergeCell ref="H50:H51"/>
    <mergeCell ref="I50:I51"/>
    <mergeCell ref="J50:J51"/>
    <mergeCell ref="A52:A53"/>
    <mergeCell ref="B52:B53"/>
    <mergeCell ref="C52:C53"/>
    <mergeCell ref="D52:D53"/>
    <mergeCell ref="E52:E53"/>
    <mergeCell ref="F52:F53"/>
    <mergeCell ref="F54:F55"/>
    <mergeCell ref="G54:G55"/>
    <mergeCell ref="H54:H55"/>
    <mergeCell ref="I54:I55"/>
    <mergeCell ref="J54:J55"/>
    <mergeCell ref="G52:G53"/>
    <mergeCell ref="H52:H53"/>
    <mergeCell ref="I52:I53"/>
    <mergeCell ref="J52:J53"/>
    <mergeCell ref="A58:A59"/>
    <mergeCell ref="B58:B59"/>
    <mergeCell ref="C58:C59"/>
    <mergeCell ref="D58:D59"/>
    <mergeCell ref="E58:E59"/>
    <mergeCell ref="A56:A57"/>
    <mergeCell ref="B56:B57"/>
    <mergeCell ref="C56:C57"/>
    <mergeCell ref="D56:D57"/>
    <mergeCell ref="E56:E57"/>
    <mergeCell ref="F58:F59"/>
    <mergeCell ref="G58:G59"/>
    <mergeCell ref="H58:H59"/>
    <mergeCell ref="I58:I59"/>
    <mergeCell ref="J58:J59"/>
    <mergeCell ref="G56:G57"/>
    <mergeCell ref="H56:H57"/>
    <mergeCell ref="I56:I57"/>
    <mergeCell ref="J56:J57"/>
    <mergeCell ref="F56:F57"/>
    <mergeCell ref="A62:A63"/>
    <mergeCell ref="B62:B63"/>
    <mergeCell ref="C62:C63"/>
    <mergeCell ref="D62:D63"/>
    <mergeCell ref="E62:E63"/>
    <mergeCell ref="A60:A61"/>
    <mergeCell ref="B60:B61"/>
    <mergeCell ref="C60:C61"/>
    <mergeCell ref="D60:D61"/>
    <mergeCell ref="E60:E61"/>
    <mergeCell ref="F62:F63"/>
    <mergeCell ref="G62:G63"/>
    <mergeCell ref="H62:H63"/>
    <mergeCell ref="I62:I63"/>
    <mergeCell ref="J62:J63"/>
    <mergeCell ref="G60:G61"/>
    <mergeCell ref="H60:H61"/>
    <mergeCell ref="I60:I61"/>
    <mergeCell ref="J60:J61"/>
    <mergeCell ref="F60:F61"/>
    <mergeCell ref="A66:A67"/>
    <mergeCell ref="B66:B67"/>
    <mergeCell ref="C66:C67"/>
    <mergeCell ref="D66:D67"/>
    <mergeCell ref="E66:E67"/>
    <mergeCell ref="A64:A65"/>
    <mergeCell ref="B64:B65"/>
    <mergeCell ref="C64:C65"/>
    <mergeCell ref="D64:D65"/>
    <mergeCell ref="E64:E65"/>
    <mergeCell ref="F66:F67"/>
    <mergeCell ref="G66:G67"/>
    <mergeCell ref="H66:H67"/>
    <mergeCell ref="I66:I67"/>
    <mergeCell ref="J66:J67"/>
    <mergeCell ref="G64:G65"/>
    <mergeCell ref="H64:H65"/>
    <mergeCell ref="I64:I65"/>
    <mergeCell ref="J64:J65"/>
    <mergeCell ref="F64:F65"/>
    <mergeCell ref="I70:I71"/>
    <mergeCell ref="J70:J71"/>
    <mergeCell ref="G68:G69"/>
    <mergeCell ref="H68:H69"/>
    <mergeCell ref="I68:I69"/>
    <mergeCell ref="J68:J69"/>
    <mergeCell ref="A70:A71"/>
    <mergeCell ref="B70:B71"/>
    <mergeCell ref="C70:C71"/>
    <mergeCell ref="D70:D71"/>
    <mergeCell ref="E70:E71"/>
    <mergeCell ref="A68:A69"/>
    <mergeCell ref="B68:B69"/>
    <mergeCell ref="C68:C69"/>
    <mergeCell ref="D68:D69"/>
    <mergeCell ref="E68:E69"/>
    <mergeCell ref="F68:F69"/>
    <mergeCell ref="A72:G72"/>
    <mergeCell ref="A89:E89"/>
    <mergeCell ref="A94:F94"/>
    <mergeCell ref="A115:C115"/>
    <mergeCell ref="A121:D121"/>
    <mergeCell ref="A129:B129"/>
    <mergeCell ref="F70:F71"/>
    <mergeCell ref="G70:G71"/>
    <mergeCell ref="H70:H71"/>
  </mergeCells>
  <hyperlinks>
    <hyperlink ref="G29" location="'Пакеты_Women''s network'!A1" display="&lt;&lt; наверх"/>
    <hyperlink ref="G45" location="'Пакеты_Women''s network'!A1" display="&lt;&lt; наверх"/>
    <hyperlink ref="G88" location="'Пакеты_Women''s network'!A1" display="&lt;&lt; наверх"/>
    <hyperlink ref="C144" location="'Пакеты_Women''s network'!A1" display="&lt;&lt; наверх"/>
    <hyperlink ref="B1" location="TITLE!A1" display="TITLE"/>
    <hyperlink ref="F114" location="'Пакеты_Women''s network'!A1" display="&lt;&lt; наверх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6"/>
  <sheetViews>
    <sheetView showGridLines="0" topLeftCell="A16" zoomScale="120" zoomScaleNormal="120" workbookViewId="0">
      <selection activeCell="H13" sqref="H13"/>
    </sheetView>
  </sheetViews>
  <sheetFormatPr defaultColWidth="9.1796875" defaultRowHeight="14.5" x14ac:dyDescent="0.35"/>
  <cols>
    <col min="1" max="1" width="1.7265625" style="307" customWidth="1"/>
    <col min="2" max="2" width="19.453125" style="307" customWidth="1"/>
    <col min="3" max="3" width="8.453125" style="307" customWidth="1"/>
    <col min="4" max="4" width="7.26953125" style="307" customWidth="1"/>
    <col min="5" max="5" width="7.81640625" style="307" customWidth="1"/>
    <col min="6" max="6" width="8" style="307" customWidth="1"/>
    <col min="7" max="7" width="5.1796875" style="307" customWidth="1"/>
    <col min="8" max="8" width="16.54296875" style="307" customWidth="1"/>
    <col min="9" max="9" width="1.453125" style="307" customWidth="1"/>
    <col min="10" max="10" width="15.26953125" style="307" customWidth="1"/>
    <col min="11" max="11" width="13.453125" style="307" customWidth="1"/>
    <col min="12" max="12" width="1.453125" style="307" customWidth="1"/>
    <col min="13" max="13" width="12.81640625" style="307" customWidth="1"/>
    <col min="14" max="14" width="13.26953125" style="307" customWidth="1"/>
    <col min="15" max="15" width="1.54296875" style="307" customWidth="1"/>
    <col min="16" max="16" width="12.54296875" style="307" customWidth="1"/>
    <col min="17" max="17" width="11.26953125" style="307" customWidth="1"/>
    <col min="18" max="16384" width="9.1796875" style="307"/>
  </cols>
  <sheetData>
    <row r="1" spans="1:32" ht="15.75" thickBot="1" x14ac:dyDescent="0.3">
      <c r="A1" s="70"/>
      <c r="B1" s="70"/>
      <c r="C1" s="70"/>
      <c r="D1" s="70"/>
      <c r="E1" s="70"/>
      <c r="F1" s="70"/>
      <c r="G1" s="70"/>
      <c r="H1" s="9" t="s">
        <v>2</v>
      </c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</row>
    <row r="2" spans="1:32" ht="15" thickBot="1" x14ac:dyDescent="0.4">
      <c r="A2" s="70"/>
      <c r="B2" s="856" t="s">
        <v>228</v>
      </c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8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2" x14ac:dyDescent="0.35">
      <c r="A3" s="70"/>
      <c r="B3" s="859" t="s">
        <v>11</v>
      </c>
      <c r="C3" s="860"/>
      <c r="D3" s="860"/>
      <c r="E3" s="860" t="s">
        <v>229</v>
      </c>
      <c r="F3" s="860"/>
      <c r="G3" s="860"/>
      <c r="H3" s="860" t="s">
        <v>13</v>
      </c>
      <c r="I3" s="866">
        <f>J8*1000</f>
        <v>1350000000</v>
      </c>
      <c r="J3" s="863" t="s">
        <v>303</v>
      </c>
      <c r="K3" s="864"/>
      <c r="L3" s="866">
        <v>1200</v>
      </c>
      <c r="M3" s="863" t="s">
        <v>304</v>
      </c>
      <c r="N3" s="864"/>
      <c r="O3" s="866">
        <v>1.2E-2</v>
      </c>
      <c r="P3" s="863" t="s">
        <v>305</v>
      </c>
      <c r="Q3" s="86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</row>
    <row r="4" spans="1:32" x14ac:dyDescent="0.35">
      <c r="A4" s="70"/>
      <c r="B4" s="861"/>
      <c r="C4" s="862"/>
      <c r="D4" s="862"/>
      <c r="E4" s="862"/>
      <c r="F4" s="862"/>
      <c r="G4" s="862"/>
      <c r="H4" s="862"/>
      <c r="I4" s="867"/>
      <c r="J4" s="308" t="s">
        <v>15</v>
      </c>
      <c r="K4" s="309" t="s">
        <v>16</v>
      </c>
      <c r="L4" s="867"/>
      <c r="M4" s="308" t="s">
        <v>15</v>
      </c>
      <c r="N4" s="309" t="s">
        <v>16</v>
      </c>
      <c r="O4" s="867"/>
      <c r="P4" s="308" t="s">
        <v>15</v>
      </c>
      <c r="Q4" s="310" t="s">
        <v>16</v>
      </c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</row>
    <row r="5" spans="1:32" ht="26.25" customHeight="1" x14ac:dyDescent="0.35">
      <c r="A5" s="70"/>
      <c r="B5" s="884" t="s">
        <v>636</v>
      </c>
      <c r="C5" s="885"/>
      <c r="D5" s="885"/>
      <c r="E5" s="886" t="s">
        <v>230</v>
      </c>
      <c r="F5" s="886"/>
      <c r="G5" s="886"/>
      <c r="H5" s="355" t="s">
        <v>231</v>
      </c>
      <c r="I5" s="867"/>
      <c r="J5" s="311">
        <v>850000</v>
      </c>
      <c r="K5" s="312">
        <v>850</v>
      </c>
      <c r="L5" s="867"/>
      <c r="M5" s="318">
        <f>1500*N5</f>
        <v>1080000</v>
      </c>
      <c r="N5" s="319">
        <v>720</v>
      </c>
      <c r="O5" s="867"/>
      <c r="P5" s="321">
        <f>2500*Q5</f>
        <v>1375000</v>
      </c>
      <c r="Q5" s="322">
        <v>550</v>
      </c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2" ht="24" customHeight="1" x14ac:dyDescent="0.35">
      <c r="A6" s="70"/>
      <c r="B6" s="887" t="s">
        <v>637</v>
      </c>
      <c r="C6" s="888"/>
      <c r="D6" s="888"/>
      <c r="E6" s="889" t="s">
        <v>230</v>
      </c>
      <c r="F6" s="889"/>
      <c r="G6" s="889"/>
      <c r="H6" s="356" t="s">
        <v>231</v>
      </c>
      <c r="I6" s="867"/>
      <c r="J6" s="313">
        <v>1020000</v>
      </c>
      <c r="K6" s="314">
        <v>1020</v>
      </c>
      <c r="L6" s="867"/>
      <c r="M6" s="318">
        <f>1500*N6</f>
        <v>1275000</v>
      </c>
      <c r="N6" s="319">
        <v>850</v>
      </c>
      <c r="O6" s="867"/>
      <c r="P6" s="321">
        <f>2500*Q6</f>
        <v>1700000</v>
      </c>
      <c r="Q6" s="322">
        <v>680</v>
      </c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</row>
    <row r="7" spans="1:32" ht="29.25" customHeight="1" x14ac:dyDescent="0.35">
      <c r="A7" s="70"/>
      <c r="B7" s="890" t="s">
        <v>638</v>
      </c>
      <c r="C7" s="891"/>
      <c r="D7" s="891"/>
      <c r="E7" s="892" t="s">
        <v>230</v>
      </c>
      <c r="F7" s="892"/>
      <c r="G7" s="892"/>
      <c r="H7" s="323" t="s">
        <v>231</v>
      </c>
      <c r="I7" s="867"/>
      <c r="J7" s="324">
        <v>1120000</v>
      </c>
      <c r="K7" s="325">
        <v>1120</v>
      </c>
      <c r="L7" s="867"/>
      <c r="M7" s="318">
        <f>1500*N7</f>
        <v>1530000</v>
      </c>
      <c r="N7" s="319">
        <v>1020</v>
      </c>
      <c r="O7" s="867"/>
      <c r="P7" s="321">
        <f>2500*Q7</f>
        <v>2125000</v>
      </c>
      <c r="Q7" s="322">
        <v>850</v>
      </c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</row>
    <row r="8" spans="1:32" s="320" customFormat="1" ht="39.75" customHeight="1" thickBot="1" x14ac:dyDescent="0.3">
      <c r="A8" s="315"/>
      <c r="B8" s="869" t="s">
        <v>235</v>
      </c>
      <c r="C8" s="870"/>
      <c r="D8" s="870"/>
      <c r="E8" s="871" t="s">
        <v>230</v>
      </c>
      <c r="F8" s="871"/>
      <c r="G8" s="871"/>
      <c r="H8" s="354" t="s">
        <v>231</v>
      </c>
      <c r="I8" s="868"/>
      <c r="J8" s="328">
        <v>1350000</v>
      </c>
      <c r="K8" s="329">
        <v>1350</v>
      </c>
      <c r="L8" s="868"/>
      <c r="M8" s="326">
        <f>1500*N8</f>
        <v>1800000</v>
      </c>
      <c r="N8" s="327">
        <v>1200</v>
      </c>
      <c r="O8" s="868"/>
      <c r="P8" s="316">
        <f>2500*Q8</f>
        <v>2550000</v>
      </c>
      <c r="Q8" s="317">
        <v>1020</v>
      </c>
    </row>
    <row r="9" spans="1:32" ht="15" thickBot="1" x14ac:dyDescent="0.4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</row>
    <row r="10" spans="1:32" s="320" customFormat="1" ht="25.5" customHeight="1" x14ac:dyDescent="0.25">
      <c r="A10" s="315"/>
      <c r="B10" s="872" t="s">
        <v>236</v>
      </c>
      <c r="C10" s="873"/>
      <c r="D10" s="873"/>
      <c r="E10" s="873"/>
      <c r="F10" s="873"/>
      <c r="G10" s="873"/>
      <c r="H10" s="874"/>
      <c r="I10" s="853"/>
      <c r="J10" s="839" t="s">
        <v>237</v>
      </c>
      <c r="K10" s="840"/>
      <c r="L10" s="850"/>
      <c r="M10" s="839" t="s">
        <v>238</v>
      </c>
      <c r="N10" s="840"/>
      <c r="O10" s="850"/>
      <c r="P10" s="839" t="s">
        <v>303</v>
      </c>
      <c r="Q10" s="840"/>
    </row>
    <row r="11" spans="1:32" s="320" customFormat="1" ht="21.5" thickBot="1" x14ac:dyDescent="0.3">
      <c r="A11" s="315"/>
      <c r="B11" s="875"/>
      <c r="C11" s="876"/>
      <c r="D11" s="876"/>
      <c r="E11" s="876"/>
      <c r="F11" s="876"/>
      <c r="G11" s="876"/>
      <c r="H11" s="877"/>
      <c r="I11" s="854"/>
      <c r="J11" s="330" t="s">
        <v>15</v>
      </c>
      <c r="K11" s="331" t="s">
        <v>16</v>
      </c>
      <c r="L11" s="851"/>
      <c r="M11" s="330" t="s">
        <v>15</v>
      </c>
      <c r="N11" s="331" t="s">
        <v>16</v>
      </c>
      <c r="O11" s="851"/>
      <c r="P11" s="330" t="s">
        <v>15</v>
      </c>
      <c r="Q11" s="331" t="s">
        <v>16</v>
      </c>
    </row>
    <row r="12" spans="1:32" s="335" customFormat="1" ht="32" thickBot="1" x14ac:dyDescent="0.3">
      <c r="A12" s="332"/>
      <c r="B12" s="878" t="s">
        <v>596</v>
      </c>
      <c r="C12" s="879"/>
      <c r="D12" s="880"/>
      <c r="E12" s="881" t="s">
        <v>230</v>
      </c>
      <c r="F12" s="882"/>
      <c r="G12" s="883"/>
      <c r="H12" s="340" t="s">
        <v>231</v>
      </c>
      <c r="I12" s="855"/>
      <c r="J12" s="333">
        <f>500*K12</f>
        <v>50000</v>
      </c>
      <c r="K12" s="334">
        <v>100</v>
      </c>
      <c r="L12" s="852"/>
      <c r="M12" s="333">
        <f t="shared" ref="M12:M13" si="0">N12*750</f>
        <v>60000</v>
      </c>
      <c r="N12" s="334">
        <v>80</v>
      </c>
      <c r="O12" s="852"/>
      <c r="P12" s="333">
        <f>Q12*1000</f>
        <v>50000</v>
      </c>
      <c r="Q12" s="334">
        <v>50</v>
      </c>
    </row>
    <row r="13" spans="1:32" s="335" customFormat="1" ht="32" thickBot="1" x14ac:dyDescent="0.3">
      <c r="A13" s="332"/>
      <c r="B13" s="878" t="s">
        <v>646</v>
      </c>
      <c r="C13" s="879"/>
      <c r="D13" s="880"/>
      <c r="E13" s="881" t="s">
        <v>286</v>
      </c>
      <c r="F13" s="882"/>
      <c r="G13" s="883"/>
      <c r="H13" s="340" t="s">
        <v>231</v>
      </c>
      <c r="I13" s="344"/>
      <c r="J13" s="333">
        <f>500*K13</f>
        <v>250000</v>
      </c>
      <c r="K13" s="334">
        <v>500</v>
      </c>
      <c r="L13" s="345"/>
      <c r="M13" s="333">
        <f t="shared" si="0"/>
        <v>300000</v>
      </c>
      <c r="N13" s="334">
        <v>400</v>
      </c>
      <c r="O13" s="345"/>
      <c r="P13" s="333">
        <f>Q13*1000</f>
        <v>350000</v>
      </c>
      <c r="Q13" s="334">
        <v>350</v>
      </c>
    </row>
    <row r="14" spans="1:32" s="339" customFormat="1" ht="15.75" customHeight="1" thickBot="1" x14ac:dyDescent="0.3">
      <c r="A14" s="337"/>
      <c r="B14" s="897"/>
      <c r="C14" s="898"/>
      <c r="D14" s="898"/>
      <c r="E14" s="898"/>
      <c r="F14" s="898"/>
      <c r="G14" s="898"/>
      <c r="H14" s="898"/>
      <c r="I14" s="342"/>
      <c r="J14" s="336"/>
      <c r="K14" s="336"/>
      <c r="L14" s="338"/>
      <c r="M14" s="343"/>
      <c r="N14" s="336"/>
      <c r="O14" s="338"/>
      <c r="P14" s="336"/>
      <c r="Q14" s="336"/>
    </row>
    <row r="15" spans="1:32" s="320" customFormat="1" ht="24" customHeight="1" x14ac:dyDescent="0.25">
      <c r="A15" s="315"/>
      <c r="B15" s="872" t="s">
        <v>4</v>
      </c>
      <c r="C15" s="873"/>
      <c r="D15" s="873"/>
      <c r="E15" s="873"/>
      <c r="F15" s="873"/>
      <c r="G15" s="873"/>
      <c r="H15" s="874"/>
      <c r="I15" s="836"/>
      <c r="J15" s="839" t="s">
        <v>237</v>
      </c>
      <c r="K15" s="840"/>
      <c r="L15" s="841"/>
      <c r="M15" s="839" t="s">
        <v>238</v>
      </c>
      <c r="N15" s="840"/>
      <c r="O15" s="841"/>
      <c r="P15" s="839" t="s">
        <v>303</v>
      </c>
      <c r="Q15" s="840"/>
    </row>
    <row r="16" spans="1:32" s="320" customFormat="1" ht="21" customHeight="1" thickBot="1" x14ac:dyDescent="0.3">
      <c r="A16" s="315"/>
      <c r="B16" s="875"/>
      <c r="C16" s="876"/>
      <c r="D16" s="876"/>
      <c r="E16" s="876"/>
      <c r="F16" s="876"/>
      <c r="G16" s="876"/>
      <c r="H16" s="877"/>
      <c r="I16" s="837"/>
      <c r="J16" s="330" t="s">
        <v>15</v>
      </c>
      <c r="K16" s="331" t="s">
        <v>16</v>
      </c>
      <c r="L16" s="842"/>
      <c r="M16" s="330" t="s">
        <v>15</v>
      </c>
      <c r="N16" s="331" t="s">
        <v>16</v>
      </c>
      <c r="O16" s="842"/>
      <c r="P16" s="330" t="s">
        <v>15</v>
      </c>
      <c r="Q16" s="331" t="s">
        <v>16</v>
      </c>
    </row>
    <row r="17" spans="1:32" s="320" customFormat="1" ht="31.5" x14ac:dyDescent="0.25">
      <c r="A17" s="315"/>
      <c r="B17" s="844" t="s">
        <v>239</v>
      </c>
      <c r="C17" s="845"/>
      <c r="D17" s="846"/>
      <c r="E17" s="847" t="s">
        <v>230</v>
      </c>
      <c r="F17" s="848"/>
      <c r="G17" s="849"/>
      <c r="H17" s="511" t="s">
        <v>231</v>
      </c>
      <c r="I17" s="837"/>
      <c r="J17" s="321">
        <f>500*K17</f>
        <v>177500</v>
      </c>
      <c r="K17" s="322">
        <v>355</v>
      </c>
      <c r="L17" s="842"/>
      <c r="M17" s="321">
        <f>N17*750</f>
        <v>228750</v>
      </c>
      <c r="N17" s="322">
        <v>305</v>
      </c>
      <c r="O17" s="842"/>
      <c r="P17" s="321">
        <f>1000*Q17</f>
        <v>250000</v>
      </c>
      <c r="Q17" s="322">
        <v>250</v>
      </c>
    </row>
    <row r="18" spans="1:32" s="320" customFormat="1" ht="32" thickBot="1" x14ac:dyDescent="0.3">
      <c r="A18" s="315"/>
      <c r="B18" s="899" t="s">
        <v>349</v>
      </c>
      <c r="C18" s="900"/>
      <c r="D18" s="901"/>
      <c r="E18" s="902" t="s">
        <v>230</v>
      </c>
      <c r="F18" s="903"/>
      <c r="G18" s="904"/>
      <c r="H18" s="341" t="s">
        <v>231</v>
      </c>
      <c r="I18" s="838"/>
      <c r="J18" s="512">
        <f>500*K18</f>
        <v>500000</v>
      </c>
      <c r="K18" s="513">
        <v>1000</v>
      </c>
      <c r="L18" s="843"/>
      <c r="M18" s="512">
        <f>N18*750</f>
        <v>600000</v>
      </c>
      <c r="N18" s="513">
        <v>800</v>
      </c>
      <c r="O18" s="843"/>
      <c r="P18" s="512">
        <f>1000*Q18</f>
        <v>700000</v>
      </c>
      <c r="Q18" s="513">
        <v>700</v>
      </c>
    </row>
    <row r="19" spans="1:32" s="65" customFormat="1" ht="25.5" customHeight="1" thickBot="1" x14ac:dyDescent="0.3">
      <c r="A19" s="896"/>
      <c r="B19" s="896"/>
      <c r="C19" s="896"/>
      <c r="D19" s="896"/>
      <c r="E19" s="896"/>
      <c r="F19" s="41"/>
      <c r="G19" s="43" t="s">
        <v>26</v>
      </c>
      <c r="H19" s="415"/>
      <c r="I19" s="302"/>
      <c r="J19" s="12"/>
    </row>
    <row r="20" spans="1:32" s="65" customFormat="1" ht="14.25" customHeight="1" x14ac:dyDescent="0.25">
      <c r="A20" s="70"/>
      <c r="B20" s="893" t="s">
        <v>9</v>
      </c>
      <c r="C20" s="894"/>
      <c r="D20" s="894"/>
      <c r="E20" s="895"/>
      <c r="F20" s="70"/>
      <c r="G20" s="70"/>
      <c r="H20" s="104"/>
      <c r="I20" s="104"/>
      <c r="J20" s="104"/>
      <c r="K20" s="104"/>
      <c r="L20" s="104"/>
      <c r="M20" s="104"/>
      <c r="N20" s="104"/>
      <c r="O20" s="104"/>
      <c r="P20" s="104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</row>
    <row r="21" spans="1:32" s="65" customFormat="1" ht="14.25" customHeight="1" x14ac:dyDescent="0.25">
      <c r="A21" s="70"/>
      <c r="B21" s="84" t="s">
        <v>58</v>
      </c>
      <c r="C21" s="85">
        <v>0.6</v>
      </c>
      <c r="D21" s="85" t="s">
        <v>59</v>
      </c>
      <c r="E21" s="86">
        <v>0.8</v>
      </c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</row>
    <row r="22" spans="1:32" s="65" customFormat="1" ht="14.25" customHeight="1" x14ac:dyDescent="0.25">
      <c r="A22" s="70"/>
      <c r="B22" s="84" t="s">
        <v>60</v>
      </c>
      <c r="C22" s="85">
        <v>1.2</v>
      </c>
      <c r="D22" s="85" t="s">
        <v>61</v>
      </c>
      <c r="E22" s="86">
        <v>0.9</v>
      </c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</row>
    <row r="23" spans="1:32" s="65" customFormat="1" ht="14.25" customHeight="1" x14ac:dyDescent="0.25">
      <c r="A23" s="70"/>
      <c r="B23" s="84" t="s">
        <v>62</v>
      </c>
      <c r="C23" s="85">
        <v>1.3</v>
      </c>
      <c r="D23" s="85" t="s">
        <v>63</v>
      </c>
      <c r="E23" s="86">
        <v>1.3</v>
      </c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</row>
    <row r="24" spans="1:32" s="65" customFormat="1" ht="14.25" customHeight="1" x14ac:dyDescent="0.25">
      <c r="A24" s="70"/>
      <c r="B24" s="84" t="s">
        <v>64</v>
      </c>
      <c r="C24" s="85">
        <v>1.2</v>
      </c>
      <c r="D24" s="85" t="s">
        <v>65</v>
      </c>
      <c r="E24" s="86">
        <v>1.3</v>
      </c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</row>
    <row r="25" spans="1:32" s="65" customFormat="1" ht="14.25" customHeight="1" x14ac:dyDescent="0.25">
      <c r="A25" s="70"/>
      <c r="B25" s="84" t="s">
        <v>66</v>
      </c>
      <c r="C25" s="85">
        <v>1</v>
      </c>
      <c r="D25" s="85" t="s">
        <v>67</v>
      </c>
      <c r="E25" s="86">
        <v>1.4</v>
      </c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</row>
    <row r="26" spans="1:32" s="65" customFormat="1" ht="14.25" customHeight="1" thickBot="1" x14ac:dyDescent="0.3">
      <c r="A26" s="70"/>
      <c r="B26" s="89" t="s">
        <v>68</v>
      </c>
      <c r="C26" s="90">
        <v>0.8</v>
      </c>
      <c r="D26" s="90" t="s">
        <v>69</v>
      </c>
      <c r="E26" s="91">
        <v>1.4</v>
      </c>
      <c r="F26" s="70"/>
      <c r="G26" s="92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</row>
    <row r="27" spans="1:32" s="65" customFormat="1" ht="14.25" customHeight="1" thickBot="1" x14ac:dyDescent="0.3">
      <c r="A27" s="70"/>
      <c r="B27" s="87"/>
      <c r="C27" s="88"/>
      <c r="D27" s="87"/>
      <c r="E27" s="87"/>
      <c r="F27" s="87"/>
      <c r="G27" s="87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</row>
    <row r="28" spans="1:32" s="65" customFormat="1" ht="28.5" customHeight="1" thickBot="1" x14ac:dyDescent="0.3">
      <c r="B28" s="800" t="s">
        <v>70</v>
      </c>
      <c r="C28" s="802"/>
      <c r="D28" s="70"/>
      <c r="E28" s="70"/>
      <c r="F28" s="70"/>
      <c r="G28" s="70"/>
      <c r="H28" s="92"/>
      <c r="I28" s="359"/>
      <c r="J28" s="360"/>
      <c r="K28" s="361"/>
    </row>
    <row r="29" spans="1:32" s="65" customFormat="1" ht="10.5" x14ac:dyDescent="0.25">
      <c r="B29" s="358" t="s">
        <v>71</v>
      </c>
      <c r="C29" s="93">
        <v>0.15</v>
      </c>
      <c r="D29" s="70"/>
      <c r="E29" s="70"/>
      <c r="F29" s="70"/>
      <c r="G29" s="70"/>
      <c r="H29" s="70"/>
      <c r="I29" s="359"/>
      <c r="J29" s="360"/>
      <c r="K29" s="361"/>
    </row>
    <row r="30" spans="1:32" s="65" customFormat="1" ht="52.5" x14ac:dyDescent="0.25">
      <c r="B30" s="358" t="s">
        <v>264</v>
      </c>
      <c r="C30" s="93">
        <v>0.15</v>
      </c>
      <c r="D30" s="70"/>
      <c r="E30" s="70"/>
      <c r="F30" s="70"/>
      <c r="G30" s="70"/>
      <c r="H30" s="70"/>
      <c r="I30" s="359"/>
      <c r="J30" s="360"/>
      <c r="K30" s="361"/>
    </row>
    <row r="31" spans="1:32" s="65" customFormat="1" ht="31.5" x14ac:dyDescent="0.25">
      <c r="B31" s="95" t="s">
        <v>209</v>
      </c>
      <c r="C31" s="94">
        <v>0.35</v>
      </c>
      <c r="D31" s="70"/>
      <c r="E31" s="70"/>
      <c r="F31" s="70"/>
      <c r="G31" s="70"/>
      <c r="H31" s="70"/>
      <c r="I31" s="359"/>
      <c r="J31" s="360"/>
      <c r="K31" s="361"/>
    </row>
    <row r="32" spans="1:32" s="65" customFormat="1" ht="10.5" x14ac:dyDescent="0.25">
      <c r="B32" s="357" t="s">
        <v>265</v>
      </c>
      <c r="C32" s="94">
        <v>0.15</v>
      </c>
      <c r="D32" s="70"/>
      <c r="E32" s="70"/>
      <c r="F32" s="70"/>
      <c r="G32" s="70"/>
      <c r="H32" s="70"/>
      <c r="I32" s="359"/>
      <c r="J32" s="360"/>
      <c r="K32" s="361"/>
    </row>
    <row r="33" spans="2:11" s="65" customFormat="1" ht="42" x14ac:dyDescent="0.25">
      <c r="B33" s="357" t="s">
        <v>72</v>
      </c>
      <c r="C33" s="94">
        <v>0.55000000000000004</v>
      </c>
      <c r="D33" s="70"/>
      <c r="E33" s="70"/>
      <c r="F33" s="70"/>
      <c r="G33" s="70"/>
      <c r="H33" s="70"/>
      <c r="I33" s="359"/>
      <c r="J33" s="360"/>
      <c r="K33" s="361"/>
    </row>
    <row r="34" spans="2:11" s="65" customFormat="1" ht="10.5" x14ac:dyDescent="0.25">
      <c r="B34" s="357" t="s">
        <v>191</v>
      </c>
      <c r="C34" s="94">
        <v>0.15</v>
      </c>
      <c r="D34" s="70"/>
      <c r="E34" s="70"/>
      <c r="F34" s="70"/>
      <c r="G34" s="70"/>
      <c r="H34" s="70"/>
      <c r="I34" s="359"/>
      <c r="J34" s="360"/>
      <c r="K34" s="361"/>
    </row>
    <row r="35" spans="2:11" s="65" customFormat="1" ht="10.5" x14ac:dyDescent="0.25">
      <c r="B35" s="357" t="s">
        <v>73</v>
      </c>
      <c r="C35" s="94">
        <v>0.15</v>
      </c>
      <c r="D35" s="70"/>
      <c r="E35" s="70"/>
      <c r="F35" s="70"/>
      <c r="G35" s="70"/>
      <c r="H35" s="70"/>
      <c r="I35" s="359"/>
      <c r="J35" s="360"/>
      <c r="K35" s="361"/>
    </row>
    <row r="36" spans="2:11" s="65" customFormat="1" ht="10.5" x14ac:dyDescent="0.25">
      <c r="B36" s="357" t="s">
        <v>266</v>
      </c>
      <c r="C36" s="94">
        <v>0.2</v>
      </c>
      <c r="D36" s="70"/>
      <c r="E36" s="70"/>
      <c r="F36" s="70"/>
      <c r="G36" s="70"/>
      <c r="H36" s="70"/>
      <c r="I36" s="359"/>
      <c r="J36" s="360"/>
      <c r="K36" s="361"/>
    </row>
    <row r="37" spans="2:11" s="10" customFormat="1" ht="10.5" x14ac:dyDescent="0.25">
      <c r="B37" s="357" t="s">
        <v>74</v>
      </c>
      <c r="C37" s="94">
        <v>0.15</v>
      </c>
      <c r="D37" s="70"/>
      <c r="E37" s="70"/>
      <c r="F37" s="70"/>
      <c r="G37" s="70"/>
      <c r="H37" s="70"/>
      <c r="I37" s="359"/>
      <c r="J37" s="360"/>
      <c r="K37" s="361"/>
    </row>
    <row r="38" spans="2:11" s="10" customFormat="1" ht="10.5" x14ac:dyDescent="0.25">
      <c r="B38" s="357" t="s">
        <v>75</v>
      </c>
      <c r="C38" s="94">
        <v>0.15</v>
      </c>
      <c r="D38" s="70"/>
      <c r="E38" s="70"/>
      <c r="F38" s="70"/>
      <c r="G38" s="70"/>
      <c r="H38" s="70"/>
    </row>
    <row r="39" spans="2:11" s="10" customFormat="1" ht="42" x14ac:dyDescent="0.25">
      <c r="B39" s="357" t="s">
        <v>76</v>
      </c>
      <c r="C39" s="94">
        <v>0.25</v>
      </c>
      <c r="D39" s="70"/>
      <c r="E39" s="70"/>
      <c r="F39" s="70"/>
      <c r="G39" s="70"/>
      <c r="H39" s="70"/>
    </row>
    <row r="40" spans="2:11" s="10" customFormat="1" ht="73.5" x14ac:dyDescent="0.25">
      <c r="B40" s="95" t="s">
        <v>267</v>
      </c>
      <c r="C40" s="94">
        <v>2</v>
      </c>
      <c r="D40" s="70"/>
      <c r="E40" s="70"/>
      <c r="F40" s="70"/>
      <c r="G40" s="70"/>
      <c r="H40" s="70"/>
    </row>
    <row r="41" spans="2:11" s="10" customFormat="1" ht="73.5" x14ac:dyDescent="0.25">
      <c r="B41" s="95" t="s">
        <v>77</v>
      </c>
      <c r="C41" s="96">
        <v>1</v>
      </c>
      <c r="D41" s="70"/>
      <c r="E41" s="70"/>
      <c r="F41" s="70"/>
      <c r="G41" s="70"/>
      <c r="H41" s="70"/>
    </row>
    <row r="42" spans="2:11" s="10" customFormat="1" ht="10.5" x14ac:dyDescent="0.25">
      <c r="B42" s="95" t="s">
        <v>78</v>
      </c>
      <c r="C42" s="96">
        <v>0.5</v>
      </c>
      <c r="D42" s="70"/>
      <c r="E42" s="70"/>
      <c r="F42" s="70"/>
      <c r="G42" s="70"/>
      <c r="H42" s="88"/>
    </row>
    <row r="43" spans="2:11" s="10" customFormat="1" ht="21" x14ac:dyDescent="0.25">
      <c r="B43" s="95" t="s">
        <v>79</v>
      </c>
      <c r="C43" s="96">
        <v>0.5</v>
      </c>
      <c r="D43" s="70"/>
      <c r="E43" s="70"/>
      <c r="F43" s="70"/>
      <c r="G43" s="70"/>
      <c r="H43" s="98"/>
    </row>
    <row r="44" spans="2:11" s="10" customFormat="1" ht="12.5" x14ac:dyDescent="0.25">
      <c r="B44" s="95" t="s">
        <v>268</v>
      </c>
      <c r="C44" s="97">
        <v>0.15</v>
      </c>
      <c r="D44" s="401" t="s">
        <v>26</v>
      </c>
      <c r="E44" s="87"/>
      <c r="F44" s="87"/>
      <c r="G44" s="87"/>
      <c r="H44" s="98"/>
    </row>
    <row r="45" spans="2:11" s="10" customFormat="1" ht="11" thickBot="1" x14ac:dyDescent="0.3">
      <c r="B45" s="99" t="s">
        <v>80</v>
      </c>
      <c r="C45" s="100">
        <v>0.15</v>
      </c>
    </row>
    <row r="46" spans="2:11" s="10" customFormat="1" ht="10.5" x14ac:dyDescent="0.25">
      <c r="B46" s="101" t="s">
        <v>81</v>
      </c>
    </row>
    <row r="47" spans="2:11" s="10" customFormat="1" ht="10.5" x14ac:dyDescent="0.25">
      <c r="B47" s="101" t="s">
        <v>82</v>
      </c>
    </row>
    <row r="48" spans="2:11" s="10" customFormat="1" ht="10.5" x14ac:dyDescent="0.25">
      <c r="B48" s="101" t="s">
        <v>83</v>
      </c>
    </row>
    <row r="49" spans="1:18" s="10" customFormat="1" ht="10.5" x14ac:dyDescent="0.25">
      <c r="B49" s="101" t="s">
        <v>84</v>
      </c>
      <c r="D49" s="87"/>
      <c r="E49" s="87"/>
      <c r="F49" s="87"/>
      <c r="G49" s="87"/>
      <c r="H49" s="98"/>
    </row>
    <row r="50" spans="1:18" s="10" customFormat="1" ht="10.5" x14ac:dyDescent="0.25">
      <c r="A50" s="102"/>
      <c r="B50" s="103"/>
      <c r="C50" s="98"/>
      <c r="D50" s="98"/>
      <c r="E50" s="98"/>
      <c r="F50" s="98"/>
      <c r="G50" s="104"/>
    </row>
    <row r="51" spans="1:18" s="10" customFormat="1" ht="10.5" x14ac:dyDescent="0.25">
      <c r="A51" s="262" t="s">
        <v>270</v>
      </c>
      <c r="B51" s="262"/>
      <c r="C51" s="262"/>
      <c r="D51" s="263"/>
      <c r="E51" s="263"/>
      <c r="F51" s="263"/>
      <c r="G51" s="104"/>
    </row>
    <row r="52" spans="1:18" s="10" customFormat="1" ht="10.5" x14ac:dyDescent="0.25">
      <c r="A52" s="262" t="s">
        <v>85</v>
      </c>
      <c r="B52" s="262"/>
      <c r="C52" s="262"/>
      <c r="D52" s="262"/>
      <c r="E52" s="262"/>
      <c r="F52" s="262"/>
      <c r="G52" s="104"/>
    </row>
    <row r="53" spans="1:18" s="10" customFormat="1" ht="10.5" x14ac:dyDescent="0.25">
      <c r="A53" s="262" t="s">
        <v>595</v>
      </c>
      <c r="B53" s="262"/>
      <c r="C53" s="262"/>
      <c r="D53" s="262"/>
      <c r="E53" s="262"/>
      <c r="F53" s="262"/>
      <c r="G53" s="104"/>
    </row>
    <row r="54" spans="1:18" s="10" customFormat="1" ht="10.5" x14ac:dyDescent="0.25">
      <c r="A54" s="262" t="s">
        <v>86</v>
      </c>
      <c r="B54" s="262"/>
      <c r="C54" s="264"/>
      <c r="D54" s="264"/>
      <c r="E54" s="264"/>
      <c r="F54" s="264"/>
      <c r="G54" s="70"/>
    </row>
    <row r="55" spans="1:18" s="10" customFormat="1" ht="10.5" x14ac:dyDescent="0.25">
      <c r="A55" s="262" t="s">
        <v>87</v>
      </c>
      <c r="B55" s="262"/>
      <c r="C55" s="264"/>
      <c r="D55" s="264"/>
      <c r="E55" s="264"/>
      <c r="F55" s="264"/>
      <c r="G55" s="70"/>
    </row>
    <row r="56" spans="1:18" s="10" customFormat="1" ht="10.5" x14ac:dyDescent="0.25">
      <c r="A56" s="262" t="s">
        <v>88</v>
      </c>
      <c r="B56" s="262"/>
      <c r="C56" s="265"/>
      <c r="D56" s="265"/>
      <c r="E56" s="265"/>
      <c r="F56" s="265"/>
    </row>
    <row r="57" spans="1:18" s="10" customFormat="1" ht="10.5" x14ac:dyDescent="0.25">
      <c r="H57" s="359"/>
      <c r="I57" s="360"/>
      <c r="J57" s="361"/>
    </row>
    <row r="58" spans="1:18" x14ac:dyDescent="0.3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</row>
    <row r="59" spans="1:18" x14ac:dyDescent="0.3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</row>
    <row r="60" spans="1:18" x14ac:dyDescent="0.3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</row>
    <row r="61" spans="1:18" x14ac:dyDescent="0.3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</row>
    <row r="62" spans="1:18" x14ac:dyDescent="0.3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</row>
    <row r="63" spans="1:18" x14ac:dyDescent="0.3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</row>
    <row r="64" spans="1:18" x14ac:dyDescent="0.3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</row>
    <row r="65" spans="1:18" x14ac:dyDescent="0.3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</row>
    <row r="66" spans="1:18" x14ac:dyDescent="0.3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</row>
    <row r="67" spans="1:18" x14ac:dyDescent="0.35">
      <c r="A67" s="70"/>
      <c r="B67" s="70"/>
      <c r="C67" s="70"/>
      <c r="D67" s="70"/>
      <c r="E67" s="70"/>
    </row>
    <row r="68" spans="1:18" x14ac:dyDescent="0.35">
      <c r="A68" s="70"/>
    </row>
    <row r="69" spans="1:18" x14ac:dyDescent="0.35">
      <c r="A69" s="70"/>
    </row>
    <row r="70" spans="1:18" x14ac:dyDescent="0.35">
      <c r="A70" s="70"/>
    </row>
    <row r="71" spans="1:18" x14ac:dyDescent="0.35">
      <c r="A71" s="70"/>
    </row>
    <row r="72" spans="1:18" x14ac:dyDescent="0.35">
      <c r="A72" s="70"/>
    </row>
    <row r="73" spans="1:18" x14ac:dyDescent="0.35">
      <c r="A73" s="70"/>
    </row>
    <row r="74" spans="1:18" x14ac:dyDescent="0.35">
      <c r="A74" s="70"/>
    </row>
    <row r="75" spans="1:18" x14ac:dyDescent="0.35">
      <c r="A75" s="70"/>
    </row>
    <row r="76" spans="1:18" x14ac:dyDescent="0.35">
      <c r="A76" s="70"/>
    </row>
    <row r="77" spans="1:18" x14ac:dyDescent="0.35">
      <c r="A77" s="70"/>
    </row>
    <row r="78" spans="1:18" x14ac:dyDescent="0.35">
      <c r="A78" s="70"/>
    </row>
    <row r="79" spans="1:18" x14ac:dyDescent="0.35">
      <c r="A79" s="70"/>
    </row>
    <row r="80" spans="1:18" x14ac:dyDescent="0.35">
      <c r="A80" s="70"/>
    </row>
    <row r="81" spans="1:1" x14ac:dyDescent="0.35">
      <c r="A81" s="70"/>
    </row>
    <row r="82" spans="1:1" x14ac:dyDescent="0.35">
      <c r="A82" s="70"/>
    </row>
    <row r="83" spans="1:1" x14ac:dyDescent="0.35">
      <c r="A83" s="70"/>
    </row>
    <row r="84" spans="1:1" x14ac:dyDescent="0.35">
      <c r="A84" s="70"/>
    </row>
    <row r="85" spans="1:1" x14ac:dyDescent="0.35">
      <c r="A85" s="70"/>
    </row>
    <row r="86" spans="1:1" x14ac:dyDescent="0.35">
      <c r="A86" s="70"/>
    </row>
    <row r="87" spans="1:1" x14ac:dyDescent="0.35">
      <c r="A87" s="70"/>
    </row>
    <row r="88" spans="1:1" x14ac:dyDescent="0.35">
      <c r="A88" s="70"/>
    </row>
    <row r="89" spans="1:1" x14ac:dyDescent="0.35">
      <c r="A89" s="70"/>
    </row>
    <row r="90" spans="1:1" x14ac:dyDescent="0.35">
      <c r="A90" s="70"/>
    </row>
    <row r="91" spans="1:1" x14ac:dyDescent="0.35">
      <c r="A91" s="70"/>
    </row>
    <row r="92" spans="1:1" x14ac:dyDescent="0.35">
      <c r="A92" s="70"/>
    </row>
    <row r="93" spans="1:1" x14ac:dyDescent="0.35">
      <c r="A93" s="70"/>
    </row>
    <row r="94" spans="1:1" x14ac:dyDescent="0.35">
      <c r="A94" s="70"/>
    </row>
    <row r="95" spans="1:1" x14ac:dyDescent="0.35">
      <c r="A95" s="70"/>
    </row>
    <row r="96" spans="1:1" x14ac:dyDescent="0.35">
      <c r="A96" s="70"/>
    </row>
    <row r="97" spans="1:1" x14ac:dyDescent="0.35">
      <c r="A97" s="70"/>
    </row>
    <row r="98" spans="1:1" x14ac:dyDescent="0.35">
      <c r="A98" s="70"/>
    </row>
    <row r="99" spans="1:1" x14ac:dyDescent="0.35">
      <c r="A99" s="70"/>
    </row>
    <row r="100" spans="1:1" x14ac:dyDescent="0.35">
      <c r="A100" s="70"/>
    </row>
    <row r="101" spans="1:1" x14ac:dyDescent="0.35">
      <c r="A101" s="70"/>
    </row>
    <row r="102" spans="1:1" x14ac:dyDescent="0.35">
      <c r="A102" s="70"/>
    </row>
    <row r="103" spans="1:1" x14ac:dyDescent="0.35">
      <c r="A103" s="70"/>
    </row>
    <row r="104" spans="1:1" x14ac:dyDescent="0.35">
      <c r="A104" s="70"/>
    </row>
    <row r="105" spans="1:1" x14ac:dyDescent="0.35">
      <c r="A105" s="70"/>
    </row>
    <row r="106" spans="1:1" x14ac:dyDescent="0.35">
      <c r="A106" s="70"/>
    </row>
  </sheetData>
  <mergeCells count="44">
    <mergeCell ref="B13:D13"/>
    <mergeCell ref="E13:G13"/>
    <mergeCell ref="B20:E20"/>
    <mergeCell ref="A19:E19"/>
    <mergeCell ref="B14:H14"/>
    <mergeCell ref="B15:H16"/>
    <mergeCell ref="B18:D18"/>
    <mergeCell ref="E18:G18"/>
    <mergeCell ref="E12:G12"/>
    <mergeCell ref="B5:D5"/>
    <mergeCell ref="E5:G5"/>
    <mergeCell ref="B6:D6"/>
    <mergeCell ref="E6:G6"/>
    <mergeCell ref="B7:D7"/>
    <mergeCell ref="E7:G7"/>
    <mergeCell ref="I10:I12"/>
    <mergeCell ref="O10:O12"/>
    <mergeCell ref="B2:Q2"/>
    <mergeCell ref="B3:D4"/>
    <mergeCell ref="E3:G4"/>
    <mergeCell ref="H3:H4"/>
    <mergeCell ref="J3:K3"/>
    <mergeCell ref="M3:N3"/>
    <mergeCell ref="P3:Q3"/>
    <mergeCell ref="I3:I8"/>
    <mergeCell ref="L3:L8"/>
    <mergeCell ref="O3:O8"/>
    <mergeCell ref="B8:D8"/>
    <mergeCell ref="E8:G8"/>
    <mergeCell ref="B10:H11"/>
    <mergeCell ref="B12:D12"/>
    <mergeCell ref="P15:Q15"/>
    <mergeCell ref="M15:N15"/>
    <mergeCell ref="J10:K10"/>
    <mergeCell ref="M10:N10"/>
    <mergeCell ref="P10:Q10"/>
    <mergeCell ref="L10:L12"/>
    <mergeCell ref="B28:C28"/>
    <mergeCell ref="I15:I18"/>
    <mergeCell ref="J15:K15"/>
    <mergeCell ref="L15:L18"/>
    <mergeCell ref="O15:O18"/>
    <mergeCell ref="B17:D17"/>
    <mergeCell ref="E17:G17"/>
  </mergeCells>
  <hyperlinks>
    <hyperlink ref="H1" location="TITLE!A1" display="TITLE"/>
    <hyperlink ref="G19" location="'Пакеты Women''s Network '!A1" display="&lt;&lt; наверх"/>
    <hyperlink ref="D44" location="'Пакеты_Women''s network'!A1" display="&lt;&lt; наверх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71"/>
  <sheetViews>
    <sheetView topLeftCell="A55" workbookViewId="0">
      <selection activeCell="E62" sqref="E62"/>
    </sheetView>
  </sheetViews>
  <sheetFormatPr defaultColWidth="19.453125" defaultRowHeight="10.9" customHeight="1" x14ac:dyDescent="0.2"/>
  <cols>
    <col min="1" max="1" width="2.453125" style="195" customWidth="1"/>
    <col min="2" max="2" width="24.81640625" style="155" customWidth="1"/>
    <col min="3" max="3" width="21.453125" style="155" customWidth="1"/>
    <col min="4" max="4" width="17.7265625" style="155" customWidth="1"/>
    <col min="5" max="5" width="18.81640625" style="155" customWidth="1"/>
    <col min="6" max="6" width="11.08984375" style="155" customWidth="1"/>
    <col min="7" max="7" width="9.453125" style="155" customWidth="1"/>
    <col min="8" max="8" width="12.36328125" style="155" customWidth="1"/>
    <col min="9" max="9" width="10.90625" style="155" customWidth="1"/>
    <col min="10" max="10" width="10.26953125" style="195" customWidth="1"/>
    <col min="11" max="11" width="7.26953125" style="290" customWidth="1"/>
    <col min="12" max="12" width="6.54296875" style="195" customWidth="1"/>
    <col min="13" max="13" width="9.54296875" style="155" customWidth="1"/>
    <col min="14" max="16384" width="19.453125" style="155"/>
  </cols>
  <sheetData>
    <row r="1" spans="2:14" s="155" customFormat="1" ht="10.9" customHeight="1" x14ac:dyDescent="0.2">
      <c r="B1" s="105"/>
      <c r="C1" s="9" t="s">
        <v>2</v>
      </c>
      <c r="D1" s="105"/>
      <c r="E1" s="105"/>
      <c r="F1" s="105"/>
      <c r="G1" s="105"/>
      <c r="H1" s="105"/>
      <c r="I1" s="105"/>
      <c r="J1" s="195"/>
      <c r="K1" s="290"/>
      <c r="L1" s="195"/>
    </row>
    <row r="2" spans="2:14" s="155" customFormat="1" ht="0.75" customHeight="1" x14ac:dyDescent="0.2">
      <c r="B2" s="105"/>
      <c r="C2" s="105"/>
      <c r="D2" s="105"/>
      <c r="E2" s="105"/>
      <c r="F2" s="105"/>
      <c r="G2" s="105"/>
      <c r="H2" s="105"/>
      <c r="I2" s="254"/>
      <c r="J2" s="254"/>
      <c r="K2" s="291"/>
      <c r="L2" s="254"/>
      <c r="M2" s="254"/>
      <c r="N2" s="254"/>
    </row>
    <row r="3" spans="2:14" s="155" customFormat="1" ht="20.25" customHeight="1" x14ac:dyDescent="0.4">
      <c r="B3" s="255"/>
      <c r="C3" s="107" t="s">
        <v>340</v>
      </c>
      <c r="D3" s="105"/>
      <c r="E3" s="105"/>
      <c r="F3" s="105"/>
      <c r="G3" s="105"/>
      <c r="H3" s="105"/>
      <c r="I3" s="254"/>
      <c r="J3" s="254"/>
      <c r="K3" s="291"/>
      <c r="L3" s="254"/>
      <c r="M3" s="254"/>
      <c r="N3" s="254"/>
    </row>
    <row r="4" spans="2:14" s="155" customFormat="1" ht="21" customHeight="1" x14ac:dyDescent="0.2">
      <c r="B4" s="105"/>
      <c r="C4" s="105"/>
      <c r="D4" s="105"/>
      <c r="E4" s="105"/>
      <c r="F4" s="105"/>
      <c r="G4" s="105"/>
      <c r="H4" s="105"/>
      <c r="I4" s="254"/>
      <c r="J4" s="254"/>
      <c r="K4" s="291"/>
      <c r="L4" s="254"/>
      <c r="M4" s="254"/>
      <c r="N4" s="254"/>
    </row>
    <row r="5" spans="2:14" s="155" customFormat="1" ht="21" customHeight="1" thickBot="1" x14ac:dyDescent="0.25">
      <c r="C5" s="105"/>
      <c r="D5" s="105"/>
      <c r="E5" s="105"/>
      <c r="F5" s="105"/>
      <c r="G5" s="105"/>
      <c r="H5" s="105"/>
      <c r="I5" s="254"/>
      <c r="J5" s="254"/>
      <c r="K5" s="291"/>
      <c r="L5" s="254"/>
      <c r="M5" s="254"/>
      <c r="N5" s="254"/>
    </row>
    <row r="6" spans="2:14" s="155" customFormat="1" ht="16.5" customHeight="1" thickBot="1" x14ac:dyDescent="0.25">
      <c r="B6" s="924" t="s">
        <v>90</v>
      </c>
      <c r="C6" s="925"/>
      <c r="D6" s="925"/>
      <c r="E6" s="925"/>
      <c r="F6" s="925"/>
      <c r="G6" s="926"/>
      <c r="H6" s="254"/>
      <c r="I6" s="254"/>
      <c r="J6" s="291"/>
      <c r="K6" s="254"/>
      <c r="L6" s="254"/>
      <c r="M6" s="254"/>
    </row>
    <row r="7" spans="2:14" s="155" customFormat="1" ht="17" customHeight="1" x14ac:dyDescent="0.2">
      <c r="B7" s="938" t="s">
        <v>11</v>
      </c>
      <c r="C7" s="940" t="s">
        <v>12</v>
      </c>
      <c r="D7" s="942" t="s">
        <v>44</v>
      </c>
      <c r="E7" s="944" t="s">
        <v>91</v>
      </c>
      <c r="F7" s="948" t="s">
        <v>179</v>
      </c>
      <c r="G7" s="947"/>
      <c r="H7" s="254"/>
      <c r="I7" s="254"/>
      <c r="J7" s="291"/>
      <c r="K7" s="254"/>
      <c r="L7" s="254"/>
      <c r="M7" s="254"/>
    </row>
    <row r="8" spans="2:14" s="155" customFormat="1" ht="19.5" customHeight="1" x14ac:dyDescent="0.2">
      <c r="B8" s="939"/>
      <c r="C8" s="941"/>
      <c r="D8" s="943"/>
      <c r="E8" s="945"/>
      <c r="F8" s="108" t="s">
        <v>15</v>
      </c>
      <c r="G8" s="109" t="s">
        <v>16</v>
      </c>
      <c r="H8" s="254"/>
      <c r="I8" s="254"/>
      <c r="J8" s="291"/>
      <c r="K8" s="254"/>
      <c r="L8" s="254"/>
      <c r="M8" s="254"/>
    </row>
    <row r="9" spans="2:14" s="155" customFormat="1" ht="20.5" customHeight="1" x14ac:dyDescent="0.2">
      <c r="B9" s="110" t="s">
        <v>639</v>
      </c>
      <c r="C9" s="111" t="s">
        <v>94</v>
      </c>
      <c r="D9" s="112">
        <v>3150</v>
      </c>
      <c r="E9" s="113" t="s">
        <v>165</v>
      </c>
      <c r="F9" s="114">
        <f t="shared" ref="F9:F16" si="0">G9*1500</f>
        <v>3975000</v>
      </c>
      <c r="G9" s="115">
        <v>2650</v>
      </c>
      <c r="H9" s="410"/>
      <c r="I9" s="254"/>
      <c r="J9" s="291"/>
      <c r="K9" s="254"/>
      <c r="L9" s="254"/>
      <c r="M9" s="254"/>
    </row>
    <row r="10" spans="2:14" s="155" customFormat="1" ht="20" customHeight="1" x14ac:dyDescent="0.2">
      <c r="B10" s="116" t="s">
        <v>640</v>
      </c>
      <c r="C10" s="117" t="s">
        <v>94</v>
      </c>
      <c r="D10" s="118">
        <v>1900</v>
      </c>
      <c r="E10" s="119" t="s">
        <v>165</v>
      </c>
      <c r="F10" s="120">
        <f t="shared" si="0"/>
        <v>2400000</v>
      </c>
      <c r="G10" s="121">
        <v>1600</v>
      </c>
      <c r="H10" s="254"/>
      <c r="I10" s="254"/>
      <c r="J10" s="291"/>
      <c r="K10" s="254"/>
      <c r="L10" s="254"/>
      <c r="M10" s="254"/>
    </row>
    <row r="11" spans="2:14" s="155" customFormat="1" ht="20" customHeight="1" x14ac:dyDescent="0.2">
      <c r="B11" s="116" t="s">
        <v>641</v>
      </c>
      <c r="C11" s="117" t="s">
        <v>94</v>
      </c>
      <c r="D11" s="118">
        <v>1450</v>
      </c>
      <c r="E11" s="119" t="s">
        <v>165</v>
      </c>
      <c r="F11" s="120">
        <f t="shared" si="0"/>
        <v>1875000</v>
      </c>
      <c r="G11" s="121">
        <v>1250</v>
      </c>
      <c r="H11" s="254"/>
      <c r="I11" s="254"/>
      <c r="J11" s="291"/>
      <c r="K11" s="254"/>
      <c r="L11" s="254"/>
      <c r="M11" s="254"/>
    </row>
    <row r="12" spans="2:14" s="155" customFormat="1" ht="18.5" customHeight="1" x14ac:dyDescent="0.2">
      <c r="B12" s="116" t="s">
        <v>597</v>
      </c>
      <c r="C12" s="117" t="s">
        <v>94</v>
      </c>
      <c r="D12" s="118">
        <v>800</v>
      </c>
      <c r="E12" s="119" t="s">
        <v>165</v>
      </c>
      <c r="F12" s="120">
        <f t="shared" si="0"/>
        <v>1050000</v>
      </c>
      <c r="G12" s="121">
        <v>700</v>
      </c>
      <c r="H12" s="254"/>
      <c r="I12" s="254"/>
      <c r="J12" s="291"/>
      <c r="K12" s="254"/>
      <c r="L12" s="254"/>
      <c r="M12" s="254"/>
    </row>
    <row r="13" spans="2:14" s="155" customFormat="1" ht="23" customHeight="1" x14ac:dyDescent="0.2">
      <c r="B13" s="116" t="s">
        <v>95</v>
      </c>
      <c r="C13" s="117" t="s">
        <v>96</v>
      </c>
      <c r="D13" s="118">
        <v>1050</v>
      </c>
      <c r="E13" s="119" t="s">
        <v>165</v>
      </c>
      <c r="F13" s="120">
        <f t="shared" si="0"/>
        <v>1200000</v>
      </c>
      <c r="G13" s="121">
        <v>800</v>
      </c>
      <c r="H13" s="254"/>
      <c r="I13" s="254"/>
      <c r="J13" s="291"/>
      <c r="K13" s="254"/>
      <c r="L13" s="254"/>
      <c r="M13" s="254"/>
    </row>
    <row r="14" spans="2:14" s="155" customFormat="1" ht="15" customHeight="1" x14ac:dyDescent="0.2">
      <c r="B14" s="116" t="s">
        <v>97</v>
      </c>
      <c r="C14" s="117" t="s">
        <v>98</v>
      </c>
      <c r="D14" s="118">
        <v>600</v>
      </c>
      <c r="E14" s="119" t="s">
        <v>287</v>
      </c>
      <c r="F14" s="120">
        <f t="shared" si="0"/>
        <v>750000</v>
      </c>
      <c r="G14" s="121">
        <v>500</v>
      </c>
      <c r="H14" s="254"/>
      <c r="I14" s="254"/>
      <c r="J14" s="291"/>
      <c r="K14" s="254"/>
      <c r="L14" s="254"/>
      <c r="M14" s="254"/>
    </row>
    <row r="15" spans="2:14" s="155" customFormat="1" ht="29.5" customHeight="1" x14ac:dyDescent="0.2">
      <c r="B15" s="116" t="s">
        <v>647</v>
      </c>
      <c r="C15" s="117" t="s">
        <v>99</v>
      </c>
      <c r="D15" s="118">
        <v>1400</v>
      </c>
      <c r="E15" s="119" t="s">
        <v>242</v>
      </c>
      <c r="F15" s="120">
        <v>1800000</v>
      </c>
      <c r="G15" s="121">
        <v>1200</v>
      </c>
      <c r="H15" s="254"/>
      <c r="I15" s="254"/>
      <c r="J15" s="291"/>
      <c r="K15" s="254"/>
      <c r="L15" s="254"/>
      <c r="M15" s="254"/>
    </row>
    <row r="16" spans="2:14" s="155" customFormat="1" ht="15" customHeight="1" x14ac:dyDescent="0.2">
      <c r="B16" s="116" t="s">
        <v>598</v>
      </c>
      <c r="C16" s="117" t="s">
        <v>98</v>
      </c>
      <c r="D16" s="118">
        <v>190</v>
      </c>
      <c r="E16" s="119" t="s">
        <v>165</v>
      </c>
      <c r="F16" s="120">
        <f t="shared" si="0"/>
        <v>195000</v>
      </c>
      <c r="G16" s="121">
        <v>130</v>
      </c>
      <c r="H16" s="254"/>
      <c r="I16" s="254"/>
      <c r="J16" s="291"/>
      <c r="K16" s="254"/>
      <c r="L16" s="254"/>
      <c r="M16" s="254"/>
    </row>
    <row r="17" spans="1:20" ht="27.5" thickBot="1" x14ac:dyDescent="0.25">
      <c r="B17" s="514" t="s">
        <v>100</v>
      </c>
      <c r="C17" s="515" t="s">
        <v>94</v>
      </c>
      <c r="D17" s="131">
        <v>2100</v>
      </c>
      <c r="E17" s="125" t="s">
        <v>242</v>
      </c>
      <c r="F17" s="516" t="s">
        <v>142</v>
      </c>
      <c r="G17" s="517" t="s">
        <v>142</v>
      </c>
      <c r="H17" s="254"/>
      <c r="I17" s="254"/>
      <c r="J17" s="291"/>
      <c r="K17" s="254"/>
      <c r="L17" s="254"/>
      <c r="M17" s="254"/>
    </row>
    <row r="18" spans="1:20" ht="14.25" customHeight="1" thickBot="1" x14ac:dyDescent="0.25">
      <c r="A18" s="410"/>
      <c r="B18" s="254"/>
      <c r="C18" s="254"/>
      <c r="D18" s="254"/>
      <c r="E18" s="254"/>
      <c r="F18" s="254"/>
      <c r="G18" s="254"/>
      <c r="H18" s="254"/>
      <c r="I18" s="254"/>
      <c r="J18" s="254"/>
      <c r="K18" s="291"/>
      <c r="L18" s="254"/>
      <c r="M18" s="254"/>
      <c r="N18" s="254"/>
    </row>
    <row r="19" spans="1:20" ht="16.5" customHeight="1" thickBot="1" x14ac:dyDescent="0.25">
      <c r="B19" s="924" t="s">
        <v>101</v>
      </c>
      <c r="C19" s="925"/>
      <c r="D19" s="925"/>
      <c r="E19" s="925"/>
      <c r="F19" s="925"/>
      <c r="G19" s="926"/>
      <c r="H19" s="254"/>
      <c r="I19" s="254"/>
      <c r="J19" s="291"/>
      <c r="K19" s="254"/>
      <c r="L19" s="254"/>
      <c r="M19" s="254"/>
    </row>
    <row r="20" spans="1:20" ht="10.9" customHeight="1" x14ac:dyDescent="0.2">
      <c r="B20" s="938" t="s">
        <v>11</v>
      </c>
      <c r="C20" s="940" t="s">
        <v>12</v>
      </c>
      <c r="D20" s="942" t="s">
        <v>31</v>
      </c>
      <c r="E20" s="944" t="s">
        <v>91</v>
      </c>
      <c r="F20" s="946" t="s">
        <v>163</v>
      </c>
      <c r="G20" s="947"/>
      <c r="H20" s="254"/>
      <c r="I20" s="254"/>
      <c r="J20" s="291"/>
      <c r="K20" s="254"/>
      <c r="L20" s="254"/>
      <c r="M20" s="254"/>
    </row>
    <row r="21" spans="1:20" ht="22.5" customHeight="1" x14ac:dyDescent="0.2">
      <c r="B21" s="939"/>
      <c r="C21" s="941"/>
      <c r="D21" s="943"/>
      <c r="E21" s="945"/>
      <c r="F21" s="108" t="s">
        <v>15</v>
      </c>
      <c r="G21" s="127" t="s">
        <v>16</v>
      </c>
      <c r="H21" s="254"/>
      <c r="I21" s="254"/>
      <c r="J21" s="291"/>
      <c r="K21" s="254"/>
      <c r="L21" s="254"/>
      <c r="M21" s="254"/>
    </row>
    <row r="22" spans="1:20" s="195" customFormat="1" ht="23.25" customHeight="1" x14ac:dyDescent="0.2">
      <c r="B22" s="116" t="s">
        <v>630</v>
      </c>
      <c r="C22" s="117" t="s">
        <v>105</v>
      </c>
      <c r="D22" s="118">
        <v>1600</v>
      </c>
      <c r="E22" s="119" t="s">
        <v>288</v>
      </c>
      <c r="F22" s="120">
        <f t="shared" ref="F22:F24" si="1">G22*750</f>
        <v>1087500</v>
      </c>
      <c r="G22" s="121">
        <v>1450</v>
      </c>
      <c r="H22" s="254"/>
      <c r="I22" s="254"/>
      <c r="J22" s="291"/>
      <c r="K22" s="254"/>
      <c r="L22" s="254"/>
      <c r="M22" s="254"/>
    </row>
    <row r="23" spans="1:20" s="195" customFormat="1" ht="24.75" customHeight="1" x14ac:dyDescent="0.2">
      <c r="B23" s="116" t="s">
        <v>631</v>
      </c>
      <c r="C23" s="117" t="s">
        <v>105</v>
      </c>
      <c r="D23" s="118">
        <v>2100</v>
      </c>
      <c r="E23" s="119" t="s">
        <v>288</v>
      </c>
      <c r="F23" s="120">
        <f t="shared" si="1"/>
        <v>1425000</v>
      </c>
      <c r="G23" s="121">
        <v>1900</v>
      </c>
      <c r="H23" s="254"/>
      <c r="I23" s="254"/>
      <c r="J23" s="291"/>
      <c r="K23" s="254"/>
      <c r="L23" s="254"/>
      <c r="M23" s="254"/>
    </row>
    <row r="24" spans="1:20" s="195" customFormat="1" ht="28.5" customHeight="1" x14ac:dyDescent="0.2">
      <c r="B24" s="116" t="s">
        <v>599</v>
      </c>
      <c r="C24" s="117" t="s">
        <v>105</v>
      </c>
      <c r="D24" s="118">
        <v>2650</v>
      </c>
      <c r="E24" s="119" t="s">
        <v>288</v>
      </c>
      <c r="F24" s="120">
        <f t="shared" si="1"/>
        <v>1725000</v>
      </c>
      <c r="G24" s="121">
        <v>2300</v>
      </c>
      <c r="H24" s="254"/>
      <c r="I24" s="254"/>
      <c r="J24" s="291"/>
      <c r="K24" s="254"/>
      <c r="L24" s="254"/>
      <c r="M24" s="254"/>
    </row>
    <row r="25" spans="1:20" ht="17.25" customHeight="1" x14ac:dyDescent="0.2">
      <c r="B25" s="116" t="s">
        <v>107</v>
      </c>
      <c r="C25" s="117" t="s">
        <v>94</v>
      </c>
      <c r="D25" s="118">
        <v>500000</v>
      </c>
      <c r="E25" s="119" t="s">
        <v>242</v>
      </c>
      <c r="F25" s="120" t="s">
        <v>142</v>
      </c>
      <c r="G25" s="121" t="s">
        <v>142</v>
      </c>
      <c r="H25" s="254"/>
      <c r="I25" s="254"/>
      <c r="J25" s="291"/>
      <c r="K25" s="254"/>
      <c r="L25" s="254"/>
      <c r="M25" s="254"/>
    </row>
    <row r="26" spans="1:20" ht="24.75" customHeight="1" thickBot="1" x14ac:dyDescent="0.25">
      <c r="B26" s="129" t="s">
        <v>145</v>
      </c>
      <c r="C26" s="927" t="s">
        <v>180</v>
      </c>
      <c r="D26" s="927"/>
      <c r="E26" s="928"/>
      <c r="F26" s="126" t="s">
        <v>142</v>
      </c>
      <c r="G26" s="132" t="s">
        <v>142</v>
      </c>
      <c r="H26" s="254"/>
      <c r="I26" s="254"/>
      <c r="J26" s="291"/>
      <c r="K26" s="254"/>
      <c r="L26" s="254"/>
      <c r="M26" s="254"/>
    </row>
    <row r="27" spans="1:20" ht="21" customHeight="1" thickBot="1" x14ac:dyDescent="0.25">
      <c r="B27" s="929" t="s">
        <v>25</v>
      </c>
      <c r="C27" s="929"/>
      <c r="D27" s="148"/>
      <c r="E27" s="148"/>
      <c r="F27" s="166"/>
      <c r="G27" s="136"/>
      <c r="H27" s="138" t="s">
        <v>26</v>
      </c>
      <c r="I27" s="195"/>
    </row>
    <row r="28" spans="1:20" ht="18" customHeight="1" thickBot="1" x14ac:dyDescent="0.25">
      <c r="B28" s="924" t="s">
        <v>5</v>
      </c>
      <c r="C28" s="925"/>
      <c r="D28" s="925"/>
      <c r="E28" s="925"/>
      <c r="F28" s="925"/>
      <c r="G28" s="925"/>
      <c r="H28" s="925"/>
      <c r="I28" s="925"/>
      <c r="J28" s="926"/>
      <c r="K28" s="292"/>
      <c r="L28" s="154"/>
      <c r="M28" s="154"/>
      <c r="N28" s="154"/>
      <c r="O28" s="154"/>
      <c r="P28" s="154"/>
      <c r="Q28" s="154"/>
      <c r="R28" s="154"/>
      <c r="S28" s="154"/>
      <c r="T28" s="154"/>
    </row>
    <row r="29" spans="1:20" s="51" customFormat="1" ht="36" customHeight="1" thickBot="1" x14ac:dyDescent="0.3">
      <c r="A29" s="421"/>
      <c r="B29" s="60" t="s">
        <v>28</v>
      </c>
      <c r="C29" s="61" t="s">
        <v>12</v>
      </c>
      <c r="D29" s="61" t="s">
        <v>29</v>
      </c>
      <c r="E29" s="61" t="s">
        <v>30</v>
      </c>
      <c r="F29" s="932" t="s">
        <v>31</v>
      </c>
      <c r="G29" s="933"/>
      <c r="H29" s="62" t="s">
        <v>248</v>
      </c>
      <c r="I29" s="61" t="s">
        <v>33</v>
      </c>
      <c r="J29" s="378" t="s">
        <v>15</v>
      </c>
      <c r="K29" s="369"/>
      <c r="L29" s="370"/>
    </row>
    <row r="30" spans="1:20" s="51" customFormat="1" ht="18" customHeight="1" x14ac:dyDescent="0.25">
      <c r="A30" s="421"/>
      <c r="B30" s="820" t="s">
        <v>249</v>
      </c>
      <c r="C30" s="821" t="s">
        <v>35</v>
      </c>
      <c r="D30" s="821" t="s">
        <v>36</v>
      </c>
      <c r="E30" s="930" t="s">
        <v>19</v>
      </c>
      <c r="F30" s="934">
        <v>3700</v>
      </c>
      <c r="G30" s="935"/>
      <c r="H30" s="817">
        <v>250000</v>
      </c>
      <c r="I30" s="818">
        <v>85000</v>
      </c>
      <c r="J30" s="819">
        <f>F30*H30/1000</f>
        <v>925000</v>
      </c>
      <c r="K30" s="949"/>
      <c r="L30" s="950"/>
      <c r="M30" s="420"/>
      <c r="N30" s="421"/>
    </row>
    <row r="31" spans="1:20" s="51" customFormat="1" ht="18" customHeight="1" x14ac:dyDescent="0.25">
      <c r="A31" s="421"/>
      <c r="B31" s="811"/>
      <c r="C31" s="813"/>
      <c r="D31" s="813"/>
      <c r="E31" s="931"/>
      <c r="F31" s="936"/>
      <c r="G31" s="937"/>
      <c r="H31" s="803"/>
      <c r="I31" s="805"/>
      <c r="J31" s="807"/>
      <c r="K31" s="949"/>
      <c r="L31" s="951"/>
      <c r="M31" s="421"/>
      <c r="N31" s="421"/>
    </row>
    <row r="32" spans="1:20" s="51" customFormat="1" ht="21" customHeight="1" x14ac:dyDescent="0.25">
      <c r="A32" s="421"/>
      <c r="B32" s="811" t="s">
        <v>250</v>
      </c>
      <c r="C32" s="813" t="s">
        <v>35</v>
      </c>
      <c r="D32" s="813" t="s">
        <v>36</v>
      </c>
      <c r="E32" s="931" t="s">
        <v>19</v>
      </c>
      <c r="F32" s="952">
        <v>3500</v>
      </c>
      <c r="G32" s="953"/>
      <c r="H32" s="803">
        <v>500000</v>
      </c>
      <c r="I32" s="805">
        <v>170000</v>
      </c>
      <c r="J32" s="807">
        <f>F32*H32/1000</f>
        <v>1750000</v>
      </c>
      <c r="K32" s="949"/>
      <c r="L32" s="951"/>
      <c r="M32" s="421"/>
      <c r="N32" s="421"/>
    </row>
    <row r="33" spans="1:14" s="51" customFormat="1" ht="10.5" x14ac:dyDescent="0.25">
      <c r="A33" s="421"/>
      <c r="B33" s="811"/>
      <c r="C33" s="813"/>
      <c r="D33" s="813"/>
      <c r="E33" s="931"/>
      <c r="F33" s="936"/>
      <c r="G33" s="937"/>
      <c r="H33" s="803"/>
      <c r="I33" s="805"/>
      <c r="J33" s="807"/>
      <c r="K33" s="949"/>
      <c r="L33" s="951"/>
      <c r="M33" s="421"/>
      <c r="N33" s="421"/>
    </row>
    <row r="34" spans="1:14" s="51" customFormat="1" ht="21" customHeight="1" x14ac:dyDescent="0.25">
      <c r="A34" s="421"/>
      <c r="B34" s="811" t="s">
        <v>251</v>
      </c>
      <c r="C34" s="813" t="s">
        <v>35</v>
      </c>
      <c r="D34" s="813" t="s">
        <v>36</v>
      </c>
      <c r="E34" s="931" t="s">
        <v>19</v>
      </c>
      <c r="F34" s="952">
        <v>3300</v>
      </c>
      <c r="G34" s="953"/>
      <c r="H34" s="803">
        <v>1000000</v>
      </c>
      <c r="I34" s="805">
        <v>350000</v>
      </c>
      <c r="J34" s="807">
        <f>F34*H34/1000</f>
        <v>3300000</v>
      </c>
      <c r="K34" s="949"/>
      <c r="L34" s="951"/>
      <c r="M34" s="421"/>
      <c r="N34" s="421"/>
    </row>
    <row r="35" spans="1:14" s="51" customFormat="1" ht="15.75" customHeight="1" thickBot="1" x14ac:dyDescent="0.3">
      <c r="A35" s="421"/>
      <c r="B35" s="812"/>
      <c r="C35" s="814"/>
      <c r="D35" s="814"/>
      <c r="E35" s="954"/>
      <c r="F35" s="955"/>
      <c r="G35" s="956"/>
      <c r="H35" s="804">
        <v>4000000</v>
      </c>
      <c r="I35" s="806"/>
      <c r="J35" s="808"/>
      <c r="K35" s="949"/>
      <c r="L35" s="951"/>
      <c r="M35" s="421"/>
      <c r="N35" s="421"/>
    </row>
    <row r="36" spans="1:14" s="51" customFormat="1" ht="21" customHeight="1" x14ac:dyDescent="0.25">
      <c r="A36" s="421"/>
      <c r="B36" s="820" t="s">
        <v>252</v>
      </c>
      <c r="C36" s="821" t="s">
        <v>35</v>
      </c>
      <c r="D36" s="821" t="s">
        <v>37</v>
      </c>
      <c r="E36" s="930" t="s">
        <v>19</v>
      </c>
      <c r="F36" s="952">
        <v>4300</v>
      </c>
      <c r="G36" s="953"/>
      <c r="H36" s="817">
        <v>250000</v>
      </c>
      <c r="I36" s="818">
        <v>85000</v>
      </c>
      <c r="J36" s="819">
        <f>F36*H36/1000</f>
        <v>1075000</v>
      </c>
      <c r="K36" s="949"/>
      <c r="L36" s="950"/>
      <c r="M36" s="420"/>
      <c r="N36" s="421"/>
    </row>
    <row r="37" spans="1:14" s="51" customFormat="1" ht="10.5" x14ac:dyDescent="0.25">
      <c r="A37" s="421"/>
      <c r="B37" s="811"/>
      <c r="C37" s="813"/>
      <c r="D37" s="813"/>
      <c r="E37" s="931"/>
      <c r="F37" s="952"/>
      <c r="G37" s="953"/>
      <c r="H37" s="803"/>
      <c r="I37" s="805"/>
      <c r="J37" s="807"/>
      <c r="K37" s="949"/>
      <c r="L37" s="951"/>
      <c r="M37" s="421"/>
      <c r="N37" s="421"/>
    </row>
    <row r="38" spans="1:14" s="51" customFormat="1" ht="21" customHeight="1" x14ac:dyDescent="0.25">
      <c r="A38" s="421"/>
      <c r="B38" s="811" t="s">
        <v>253</v>
      </c>
      <c r="C38" s="813" t="s">
        <v>35</v>
      </c>
      <c r="D38" s="813" t="s">
        <v>37</v>
      </c>
      <c r="E38" s="931" t="s">
        <v>19</v>
      </c>
      <c r="F38" s="957">
        <v>4100</v>
      </c>
      <c r="G38" s="958"/>
      <c r="H38" s="803">
        <v>500000</v>
      </c>
      <c r="I38" s="805">
        <v>170000</v>
      </c>
      <c r="J38" s="807">
        <f>F38*H38/1000</f>
        <v>2050000</v>
      </c>
      <c r="K38" s="949"/>
      <c r="L38" s="951"/>
      <c r="M38" s="421"/>
      <c r="N38" s="421"/>
    </row>
    <row r="39" spans="1:14" s="51" customFormat="1" ht="10.5" x14ac:dyDescent="0.25">
      <c r="A39" s="421"/>
      <c r="B39" s="811"/>
      <c r="C39" s="813"/>
      <c r="D39" s="813"/>
      <c r="E39" s="931"/>
      <c r="F39" s="936"/>
      <c r="G39" s="937"/>
      <c r="H39" s="803"/>
      <c r="I39" s="805"/>
      <c r="J39" s="807"/>
      <c r="K39" s="949"/>
      <c r="L39" s="951"/>
      <c r="M39" s="421"/>
      <c r="N39" s="421"/>
    </row>
    <row r="40" spans="1:14" s="51" customFormat="1" ht="21" customHeight="1" x14ac:dyDescent="0.25">
      <c r="A40" s="421"/>
      <c r="B40" s="811" t="s">
        <v>254</v>
      </c>
      <c r="C40" s="813" t="s">
        <v>35</v>
      </c>
      <c r="D40" s="813" t="s">
        <v>37</v>
      </c>
      <c r="E40" s="931" t="s">
        <v>19</v>
      </c>
      <c r="F40" s="952">
        <v>3900</v>
      </c>
      <c r="G40" s="953"/>
      <c r="H40" s="803">
        <v>1000000</v>
      </c>
      <c r="I40" s="805">
        <v>350000</v>
      </c>
      <c r="J40" s="807">
        <f>F40*H40/1000</f>
        <v>3900000</v>
      </c>
      <c r="K40" s="949"/>
      <c r="L40" s="951"/>
      <c r="M40" s="421"/>
      <c r="N40" s="421"/>
    </row>
    <row r="41" spans="1:14" s="51" customFormat="1" ht="15.75" customHeight="1" thickBot="1" x14ac:dyDescent="0.3">
      <c r="A41" s="421"/>
      <c r="B41" s="812"/>
      <c r="C41" s="814"/>
      <c r="D41" s="814"/>
      <c r="E41" s="954"/>
      <c r="F41" s="955"/>
      <c r="G41" s="956"/>
      <c r="H41" s="804">
        <v>4000000</v>
      </c>
      <c r="I41" s="806"/>
      <c r="J41" s="808"/>
      <c r="K41" s="949"/>
      <c r="L41" s="951"/>
      <c r="M41" s="421"/>
      <c r="N41" s="421"/>
    </row>
    <row r="42" spans="1:14" s="51" customFormat="1" ht="21" customHeight="1" x14ac:dyDescent="0.25">
      <c r="A42" s="421"/>
      <c r="B42" s="820" t="s">
        <v>255</v>
      </c>
      <c r="C42" s="821" t="s">
        <v>35</v>
      </c>
      <c r="D42" s="821" t="s">
        <v>38</v>
      </c>
      <c r="E42" s="821" t="s">
        <v>19</v>
      </c>
      <c r="F42" s="952">
        <v>4700</v>
      </c>
      <c r="G42" s="953"/>
      <c r="H42" s="817">
        <v>250000</v>
      </c>
      <c r="I42" s="818">
        <v>85000</v>
      </c>
      <c r="J42" s="819">
        <f>F42*H42/1000</f>
        <v>1175000</v>
      </c>
      <c r="K42" s="949"/>
      <c r="L42" s="950"/>
      <c r="M42" s="420"/>
    </row>
    <row r="43" spans="1:14" s="51" customFormat="1" ht="10.5" x14ac:dyDescent="0.25">
      <c r="A43" s="421"/>
      <c r="B43" s="811"/>
      <c r="C43" s="813"/>
      <c r="D43" s="813"/>
      <c r="E43" s="813"/>
      <c r="F43" s="952"/>
      <c r="G43" s="953"/>
      <c r="H43" s="803"/>
      <c r="I43" s="805"/>
      <c r="J43" s="807"/>
      <c r="K43" s="949"/>
      <c r="L43" s="951"/>
      <c r="M43" s="421"/>
    </row>
    <row r="44" spans="1:14" s="51" customFormat="1" ht="21" customHeight="1" x14ac:dyDescent="0.25">
      <c r="A44" s="421"/>
      <c r="B44" s="811" t="s">
        <v>256</v>
      </c>
      <c r="C44" s="813" t="s">
        <v>35</v>
      </c>
      <c r="D44" s="813" t="s">
        <v>38</v>
      </c>
      <c r="E44" s="813" t="s">
        <v>19</v>
      </c>
      <c r="F44" s="957">
        <v>4500</v>
      </c>
      <c r="G44" s="958"/>
      <c r="H44" s="803">
        <v>500000</v>
      </c>
      <c r="I44" s="805">
        <v>170000</v>
      </c>
      <c r="J44" s="807">
        <f>F44*H44/1000</f>
        <v>2250000</v>
      </c>
      <c r="K44" s="949"/>
      <c r="L44" s="951"/>
      <c r="M44" s="421"/>
    </row>
    <row r="45" spans="1:14" s="51" customFormat="1" ht="10.5" x14ac:dyDescent="0.25">
      <c r="A45" s="421"/>
      <c r="B45" s="811"/>
      <c r="C45" s="813"/>
      <c r="D45" s="813"/>
      <c r="E45" s="813"/>
      <c r="F45" s="936"/>
      <c r="G45" s="937"/>
      <c r="H45" s="803"/>
      <c r="I45" s="805"/>
      <c r="J45" s="807"/>
      <c r="K45" s="949"/>
      <c r="L45" s="951"/>
      <c r="M45" s="421"/>
    </row>
    <row r="46" spans="1:14" s="51" customFormat="1" ht="21" customHeight="1" x14ac:dyDescent="0.25">
      <c r="A46" s="421"/>
      <c r="B46" s="811" t="s">
        <v>257</v>
      </c>
      <c r="C46" s="813" t="s">
        <v>35</v>
      </c>
      <c r="D46" s="813" t="s">
        <v>38</v>
      </c>
      <c r="E46" s="931" t="s">
        <v>19</v>
      </c>
      <c r="F46" s="952">
        <v>4300</v>
      </c>
      <c r="G46" s="953"/>
      <c r="H46" s="803">
        <v>1000000</v>
      </c>
      <c r="I46" s="805">
        <v>350000</v>
      </c>
      <c r="J46" s="807">
        <f>F46*H46/1000</f>
        <v>4300000</v>
      </c>
      <c r="K46" s="949"/>
      <c r="L46" s="951"/>
      <c r="M46" s="421"/>
    </row>
    <row r="47" spans="1:14" s="51" customFormat="1" ht="15.75" customHeight="1" thickBot="1" x14ac:dyDescent="0.3">
      <c r="A47" s="421"/>
      <c r="B47" s="812"/>
      <c r="C47" s="814"/>
      <c r="D47" s="814"/>
      <c r="E47" s="954"/>
      <c r="F47" s="955"/>
      <c r="G47" s="956"/>
      <c r="H47" s="804">
        <v>4000000</v>
      </c>
      <c r="I47" s="806"/>
      <c r="J47" s="808"/>
      <c r="K47" s="949"/>
      <c r="L47" s="951"/>
      <c r="M47" s="421"/>
    </row>
    <row r="48" spans="1:14" s="51" customFormat="1" ht="21" customHeight="1" x14ac:dyDescent="0.25">
      <c r="A48" s="421"/>
      <c r="B48" s="820" t="s">
        <v>258</v>
      </c>
      <c r="C48" s="821" t="s">
        <v>35</v>
      </c>
      <c r="D48" s="821" t="s">
        <v>188</v>
      </c>
      <c r="E48" s="930" t="s">
        <v>19</v>
      </c>
      <c r="F48" s="934">
        <v>4800</v>
      </c>
      <c r="G48" s="935"/>
      <c r="H48" s="817">
        <v>250000</v>
      </c>
      <c r="I48" s="818">
        <v>85000</v>
      </c>
      <c r="J48" s="819">
        <f>F48*H48/1000</f>
        <v>1200000</v>
      </c>
      <c r="K48" s="949"/>
      <c r="L48" s="950"/>
      <c r="M48" s="420"/>
    </row>
    <row r="49" spans="1:20" s="51" customFormat="1" ht="10.5" x14ac:dyDescent="0.25">
      <c r="A49" s="421"/>
      <c r="B49" s="811"/>
      <c r="C49" s="813"/>
      <c r="D49" s="813"/>
      <c r="E49" s="931"/>
      <c r="F49" s="936"/>
      <c r="G49" s="937"/>
      <c r="H49" s="803"/>
      <c r="I49" s="805"/>
      <c r="J49" s="807"/>
      <c r="K49" s="949"/>
      <c r="L49" s="951"/>
      <c r="M49" s="421"/>
    </row>
    <row r="50" spans="1:20" s="51" customFormat="1" ht="21" customHeight="1" x14ac:dyDescent="0.25">
      <c r="A50" s="421"/>
      <c r="B50" s="811" t="s">
        <v>259</v>
      </c>
      <c r="C50" s="813" t="s">
        <v>35</v>
      </c>
      <c r="D50" s="813" t="s">
        <v>188</v>
      </c>
      <c r="E50" s="813" t="s">
        <v>19</v>
      </c>
      <c r="F50" s="957">
        <v>4600</v>
      </c>
      <c r="G50" s="958"/>
      <c r="H50" s="803">
        <v>500000</v>
      </c>
      <c r="I50" s="805">
        <v>170000</v>
      </c>
      <c r="J50" s="807">
        <f>F50*H50/1000</f>
        <v>2300000</v>
      </c>
      <c r="K50" s="809"/>
      <c r="L50" s="810"/>
    </row>
    <row r="51" spans="1:20" s="51" customFormat="1" ht="9" customHeight="1" x14ac:dyDescent="0.25">
      <c r="A51" s="421"/>
      <c r="B51" s="811"/>
      <c r="C51" s="813"/>
      <c r="D51" s="813"/>
      <c r="E51" s="813"/>
      <c r="F51" s="936"/>
      <c r="G51" s="937"/>
      <c r="H51" s="803"/>
      <c r="I51" s="805"/>
      <c r="J51" s="807"/>
      <c r="K51" s="809"/>
      <c r="L51" s="810"/>
    </row>
    <row r="52" spans="1:20" s="51" customFormat="1" ht="21" customHeight="1" x14ac:dyDescent="0.25">
      <c r="A52" s="421"/>
      <c r="B52" s="811" t="s">
        <v>260</v>
      </c>
      <c r="C52" s="813" t="s">
        <v>35</v>
      </c>
      <c r="D52" s="813" t="s">
        <v>188</v>
      </c>
      <c r="E52" s="931" t="s">
        <v>19</v>
      </c>
      <c r="F52" s="952">
        <v>4400</v>
      </c>
      <c r="G52" s="953"/>
      <c r="H52" s="803">
        <v>1000000</v>
      </c>
      <c r="I52" s="805">
        <v>350000</v>
      </c>
      <c r="J52" s="807">
        <f>F52*H52/1000</f>
        <v>4400000</v>
      </c>
      <c r="K52" s="809"/>
      <c r="L52" s="810"/>
    </row>
    <row r="53" spans="1:20" s="51" customFormat="1" ht="9" customHeight="1" thickBot="1" x14ac:dyDescent="0.3">
      <c r="A53" s="421"/>
      <c r="B53" s="812"/>
      <c r="C53" s="814"/>
      <c r="D53" s="814"/>
      <c r="E53" s="954"/>
      <c r="F53" s="955"/>
      <c r="G53" s="956"/>
      <c r="H53" s="804"/>
      <c r="I53" s="806"/>
      <c r="J53" s="808"/>
      <c r="K53" s="809"/>
      <c r="L53" s="810"/>
    </row>
    <row r="54" spans="1:20" s="51" customFormat="1" ht="21" customHeight="1" x14ac:dyDescent="0.25">
      <c r="A54" s="195"/>
      <c r="B54" s="199"/>
      <c r="C54" s="199"/>
      <c r="D54" s="199"/>
      <c r="E54" s="199"/>
      <c r="F54" s="199"/>
      <c r="G54" s="199"/>
      <c r="H54" s="199"/>
      <c r="I54" s="199"/>
      <c r="J54" s="166"/>
    </row>
    <row r="55" spans="1:20" ht="15.75" customHeight="1" thickBot="1" x14ac:dyDescent="0.25">
      <c r="B55" s="146"/>
      <c r="C55" s="147"/>
      <c r="D55" s="147"/>
      <c r="E55" s="147"/>
      <c r="F55" s="147"/>
      <c r="G55" s="147"/>
      <c r="H55" s="147"/>
      <c r="I55" s="150"/>
      <c r="J55" s="138" t="s">
        <v>26</v>
      </c>
      <c r="K55" s="292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1:20" ht="16.5" customHeight="1" thickBot="1" x14ac:dyDescent="0.25">
      <c r="B56" s="924" t="s">
        <v>4</v>
      </c>
      <c r="C56" s="925"/>
      <c r="D56" s="925"/>
      <c r="E56" s="925"/>
      <c r="F56" s="925"/>
      <c r="G56" s="925"/>
      <c r="H56" s="925"/>
      <c r="I56" s="926"/>
      <c r="J56" s="292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1:20" ht="10.9" customHeight="1" x14ac:dyDescent="0.2">
      <c r="B57" s="981" t="s">
        <v>11</v>
      </c>
      <c r="C57" s="940" t="s">
        <v>12</v>
      </c>
      <c r="D57" s="940" t="s">
        <v>31</v>
      </c>
      <c r="E57" s="960" t="s">
        <v>91</v>
      </c>
      <c r="F57" s="962" t="s">
        <v>113</v>
      </c>
      <c r="G57" s="963"/>
      <c r="H57" s="962" t="s">
        <v>114</v>
      </c>
      <c r="I57" s="963"/>
      <c r="J57" s="292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1:20" ht="18.5" customHeight="1" x14ac:dyDescent="0.2">
      <c r="B58" s="982"/>
      <c r="C58" s="959"/>
      <c r="D58" s="959"/>
      <c r="E58" s="983"/>
      <c r="F58" s="151" t="s">
        <v>15</v>
      </c>
      <c r="G58" s="109" t="s">
        <v>16</v>
      </c>
      <c r="H58" s="151" t="s">
        <v>15</v>
      </c>
      <c r="I58" s="109" t="s">
        <v>16</v>
      </c>
      <c r="J58" s="292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1:20" ht="21.75" customHeight="1" x14ac:dyDescent="0.2">
      <c r="B59" s="576" t="s">
        <v>115</v>
      </c>
      <c r="C59" s="570" t="s">
        <v>94</v>
      </c>
      <c r="D59" s="571">
        <v>900</v>
      </c>
      <c r="E59" s="572" t="s">
        <v>181</v>
      </c>
      <c r="F59" s="120">
        <f t="shared" ref="F59:F62" si="2">G59*500</f>
        <v>425000</v>
      </c>
      <c r="G59" s="230">
        <v>850</v>
      </c>
      <c r="H59" s="120">
        <f t="shared" ref="H59:H62" si="3">I59*750</f>
        <v>562500</v>
      </c>
      <c r="I59" s="230">
        <v>750</v>
      </c>
      <c r="J59" s="292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1:20" ht="21.75" customHeight="1" x14ac:dyDescent="0.2">
      <c r="B60" s="576" t="s">
        <v>116</v>
      </c>
      <c r="C60" s="570" t="s">
        <v>94</v>
      </c>
      <c r="D60" s="571">
        <v>500</v>
      </c>
      <c r="E60" s="572" t="s">
        <v>181</v>
      </c>
      <c r="F60" s="120">
        <f t="shared" si="2"/>
        <v>225000</v>
      </c>
      <c r="G60" s="230">
        <v>450</v>
      </c>
      <c r="H60" s="120">
        <f t="shared" si="3"/>
        <v>300000</v>
      </c>
      <c r="I60" s="230">
        <v>400</v>
      </c>
      <c r="J60" s="292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1:20" ht="21" customHeight="1" x14ac:dyDescent="0.2">
      <c r="B61" s="577" t="s">
        <v>221</v>
      </c>
      <c r="C61" s="573" t="s">
        <v>94</v>
      </c>
      <c r="D61" s="574">
        <v>800</v>
      </c>
      <c r="E61" s="575" t="s">
        <v>181</v>
      </c>
      <c r="F61" s="120">
        <f t="shared" ref="F61" si="4">G61*500</f>
        <v>350000</v>
      </c>
      <c r="G61" s="230">
        <v>700</v>
      </c>
      <c r="H61" s="120">
        <f t="shared" ref="H61" si="5">I61*750</f>
        <v>450000</v>
      </c>
      <c r="I61" s="230">
        <v>600</v>
      </c>
      <c r="J61" s="292"/>
      <c r="K61" s="154"/>
      <c r="L61" s="154"/>
      <c r="M61" s="154"/>
      <c r="N61" s="154"/>
      <c r="O61" s="154"/>
      <c r="P61" s="154"/>
      <c r="Q61" s="154"/>
      <c r="R61" s="154"/>
      <c r="S61" s="154"/>
    </row>
    <row r="62" spans="1:20" ht="21" customHeight="1" thickBot="1" x14ac:dyDescent="0.25">
      <c r="B62" s="576" t="s">
        <v>348</v>
      </c>
      <c r="C62" s="570" t="s">
        <v>94</v>
      </c>
      <c r="D62" s="571">
        <v>2200</v>
      </c>
      <c r="E62" s="572" t="s">
        <v>181</v>
      </c>
      <c r="F62" s="126">
        <f t="shared" si="2"/>
        <v>1000000</v>
      </c>
      <c r="G62" s="132">
        <v>2000</v>
      </c>
      <c r="H62" s="126">
        <f t="shared" si="3"/>
        <v>1350000</v>
      </c>
      <c r="I62" s="132">
        <v>1800</v>
      </c>
      <c r="J62" s="292"/>
      <c r="K62" s="154"/>
      <c r="L62" s="154"/>
      <c r="M62" s="154"/>
      <c r="N62" s="154"/>
      <c r="O62" s="154"/>
      <c r="P62" s="154"/>
      <c r="Q62" s="154"/>
      <c r="R62" s="154"/>
      <c r="S62" s="154"/>
    </row>
    <row r="63" spans="1:20" ht="21" customHeight="1" thickBot="1" x14ac:dyDescent="0.25">
      <c r="B63" s="578" t="s">
        <v>442</v>
      </c>
      <c r="C63" s="579" t="s">
        <v>94</v>
      </c>
      <c r="D63" s="580">
        <v>3400</v>
      </c>
      <c r="E63" s="581"/>
      <c r="F63" s="136"/>
      <c r="G63" s="136"/>
      <c r="H63" s="136"/>
      <c r="I63" s="136"/>
      <c r="J63" s="292"/>
      <c r="K63" s="154"/>
      <c r="L63" s="154"/>
      <c r="M63" s="154"/>
      <c r="N63" s="154"/>
      <c r="O63" s="154"/>
      <c r="P63" s="154"/>
      <c r="Q63" s="154"/>
      <c r="R63" s="154"/>
      <c r="S63" s="154"/>
    </row>
    <row r="64" spans="1:20" ht="11.5" customHeight="1" thickBot="1" x14ac:dyDescent="0.25">
      <c r="B64" s="164"/>
      <c r="C64" s="165"/>
      <c r="D64" s="136"/>
      <c r="E64" s="135"/>
      <c r="F64" s="166"/>
      <c r="G64" s="136"/>
      <c r="H64" s="136"/>
      <c r="I64" s="195"/>
      <c r="J64" s="138" t="s">
        <v>26</v>
      </c>
      <c r="K64" s="292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1:20" ht="16.5" customHeight="1" thickBot="1" x14ac:dyDescent="0.25">
      <c r="B65" s="924" t="s">
        <v>7</v>
      </c>
      <c r="C65" s="925"/>
      <c r="D65" s="925"/>
      <c r="E65" s="925"/>
      <c r="F65" s="925"/>
      <c r="G65" s="925"/>
      <c r="H65" s="925"/>
      <c r="I65" s="925"/>
      <c r="J65" s="292"/>
      <c r="K65" s="154"/>
      <c r="L65" s="154"/>
      <c r="M65" s="154"/>
      <c r="N65" s="154"/>
      <c r="O65" s="154"/>
      <c r="P65" s="154"/>
      <c r="Q65" s="154"/>
      <c r="R65" s="154"/>
      <c r="S65" s="154"/>
    </row>
    <row r="66" spans="1:20" ht="10.9" customHeight="1" x14ac:dyDescent="0.2">
      <c r="B66" s="981" t="s">
        <v>11</v>
      </c>
      <c r="C66" s="940" t="s">
        <v>12</v>
      </c>
      <c r="D66" s="940" t="s">
        <v>31</v>
      </c>
      <c r="E66" s="960" t="s">
        <v>91</v>
      </c>
      <c r="F66" s="962" t="s">
        <v>113</v>
      </c>
      <c r="G66" s="963"/>
      <c r="H66" s="962" t="s">
        <v>117</v>
      </c>
      <c r="I66" s="963"/>
      <c r="J66" s="292"/>
      <c r="K66" s="154"/>
      <c r="L66" s="154"/>
      <c r="M66" s="154"/>
      <c r="N66" s="154"/>
      <c r="O66" s="154"/>
      <c r="P66" s="154"/>
      <c r="Q66" s="154"/>
      <c r="R66" s="154"/>
      <c r="S66" s="154"/>
    </row>
    <row r="67" spans="1:20" ht="16.5" customHeight="1" x14ac:dyDescent="0.2">
      <c r="B67" s="982"/>
      <c r="C67" s="959"/>
      <c r="D67" s="959"/>
      <c r="E67" s="961"/>
      <c r="F67" s="405" t="s">
        <v>15</v>
      </c>
      <c r="G67" s="127" t="s">
        <v>16</v>
      </c>
      <c r="H67" s="405" t="s">
        <v>15</v>
      </c>
      <c r="I67" s="127" t="s">
        <v>16</v>
      </c>
      <c r="J67" s="292"/>
      <c r="K67" s="154"/>
      <c r="L67" s="154"/>
      <c r="M67" s="154"/>
      <c r="N67" s="154"/>
      <c r="O67" s="154"/>
      <c r="P67" s="154"/>
      <c r="Q67" s="154"/>
      <c r="R67" s="154"/>
      <c r="S67" s="154"/>
    </row>
    <row r="68" spans="1:20" ht="29.25" customHeight="1" x14ac:dyDescent="0.2">
      <c r="B68" s="110" t="s">
        <v>118</v>
      </c>
      <c r="C68" s="111" t="s">
        <v>119</v>
      </c>
      <c r="D68" s="112">
        <v>2400</v>
      </c>
      <c r="E68" s="676" t="s">
        <v>242</v>
      </c>
      <c r="F68" s="677">
        <f>G68*500</f>
        <v>1100000</v>
      </c>
      <c r="G68" s="128">
        <v>2200</v>
      </c>
      <c r="H68" s="677">
        <f>I68*1000</f>
        <v>2000000</v>
      </c>
      <c r="I68" s="128">
        <v>2000</v>
      </c>
      <c r="J68" s="292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1:20" ht="17" customHeight="1" x14ac:dyDescent="0.2">
      <c r="B69" s="347" t="s">
        <v>244</v>
      </c>
      <c r="C69" s="348" t="s">
        <v>119</v>
      </c>
      <c r="D69" s="349">
        <v>2400</v>
      </c>
      <c r="E69" s="229" t="s">
        <v>393</v>
      </c>
      <c r="F69" s="114"/>
      <c r="G69" s="115"/>
      <c r="H69" s="114"/>
      <c r="I69" s="115"/>
      <c r="J69" s="292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1:20" ht="16.5" customHeight="1" thickBot="1" x14ac:dyDescent="0.25">
      <c r="B70" s="346" t="s">
        <v>245</v>
      </c>
      <c r="C70" s="130" t="s">
        <v>119</v>
      </c>
      <c r="D70" s="131">
        <v>2600</v>
      </c>
      <c r="E70" s="418" t="s">
        <v>393</v>
      </c>
      <c r="F70" s="162"/>
      <c r="G70" s="163"/>
      <c r="H70" s="162"/>
      <c r="I70" s="163"/>
      <c r="J70" s="292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1:20" s="176" customFormat="1" ht="14.5" x14ac:dyDescent="0.35">
      <c r="A71" s="433"/>
      <c r="B71" s="561"/>
      <c r="C71" s="555"/>
      <c r="D71" s="555"/>
      <c r="E71" s="555"/>
      <c r="F71" s="555"/>
      <c r="G71" s="555"/>
      <c r="H71" s="555"/>
      <c r="I71" s="555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1:20" s="176" customFormat="1" ht="15" thickBot="1" x14ac:dyDescent="0.4">
      <c r="A72" s="433"/>
      <c r="B72" s="561" t="s">
        <v>417</v>
      </c>
      <c r="C72" s="555"/>
      <c r="D72" s="555"/>
      <c r="E72" s="555"/>
      <c r="F72" s="555"/>
      <c r="G72" s="555"/>
      <c r="H72" s="555"/>
      <c r="I72" s="555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1:20" ht="46" customHeight="1" thickTop="1" x14ac:dyDescent="0.2">
      <c r="B73" s="671" t="s">
        <v>378</v>
      </c>
      <c r="C73" s="672" t="s">
        <v>13</v>
      </c>
      <c r="D73" s="673" t="s">
        <v>379</v>
      </c>
      <c r="E73" s="673" t="s">
        <v>124</v>
      </c>
      <c r="F73" s="964" t="s">
        <v>380</v>
      </c>
      <c r="G73" s="965"/>
      <c r="H73" s="674" t="s">
        <v>406</v>
      </c>
      <c r="I73" s="675" t="s">
        <v>381</v>
      </c>
      <c r="J73" s="154"/>
      <c r="K73" s="292"/>
      <c r="L73" s="154"/>
      <c r="M73" s="154"/>
      <c r="N73" s="154"/>
      <c r="O73" s="154"/>
      <c r="P73" s="154"/>
      <c r="Q73" s="154"/>
      <c r="R73" s="154"/>
      <c r="S73" s="154"/>
      <c r="T73" s="154"/>
    </row>
    <row r="74" spans="1:20" ht="48" customHeight="1" x14ac:dyDescent="0.25">
      <c r="B74" s="566" t="s">
        <v>407</v>
      </c>
      <c r="C74" s="670" t="s">
        <v>359</v>
      </c>
      <c r="D74" s="558" t="s">
        <v>475</v>
      </c>
      <c r="E74" s="650" t="s">
        <v>385</v>
      </c>
      <c r="F74" s="969">
        <v>600000</v>
      </c>
      <c r="G74" s="970"/>
      <c r="H74" s="651" t="s">
        <v>474</v>
      </c>
      <c r="I74" s="678"/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20" s="176" customFormat="1" ht="35" customHeight="1" x14ac:dyDescent="0.2">
      <c r="A75" s="433"/>
      <c r="B75" s="566" t="s">
        <v>408</v>
      </c>
      <c r="C75" s="557" t="s">
        <v>383</v>
      </c>
      <c r="D75" s="559" t="s">
        <v>409</v>
      </c>
      <c r="E75" s="563" t="s">
        <v>410</v>
      </c>
      <c r="F75" s="967" t="s">
        <v>410</v>
      </c>
      <c r="G75" s="968"/>
      <c r="H75" s="556" t="s">
        <v>411</v>
      </c>
      <c r="I75" s="679" t="s">
        <v>418</v>
      </c>
      <c r="J75" s="292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20" s="176" customFormat="1" ht="28.5" customHeight="1" x14ac:dyDescent="0.25">
      <c r="A76" s="433"/>
      <c r="B76" s="566" t="s">
        <v>412</v>
      </c>
      <c r="C76" s="557" t="s">
        <v>413</v>
      </c>
      <c r="D76" s="559" t="s">
        <v>414</v>
      </c>
      <c r="E76" s="563" t="s">
        <v>410</v>
      </c>
      <c r="F76" s="971" t="s">
        <v>410</v>
      </c>
      <c r="G76" s="971"/>
      <c r="H76" s="563" t="s">
        <v>415</v>
      </c>
      <c r="I76" s="680" t="s">
        <v>384</v>
      </c>
      <c r="J76" s="292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20" s="176" customFormat="1" ht="38" customHeight="1" x14ac:dyDescent="0.25">
      <c r="A77" s="433"/>
      <c r="B77" s="566" t="s">
        <v>430</v>
      </c>
      <c r="C77" s="557" t="s">
        <v>212</v>
      </c>
      <c r="D77" s="560" t="s">
        <v>420</v>
      </c>
      <c r="E77" s="562">
        <v>1000000</v>
      </c>
      <c r="F77" s="966">
        <v>300000</v>
      </c>
      <c r="G77" s="966"/>
      <c r="H77" s="563" t="s">
        <v>448</v>
      </c>
      <c r="I77" s="681" t="s">
        <v>382</v>
      </c>
      <c r="J77" s="292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20" s="176" customFormat="1" ht="27" x14ac:dyDescent="0.2">
      <c r="A78" s="433"/>
      <c r="B78" s="177" t="s">
        <v>421</v>
      </c>
      <c r="C78" s="549" t="s">
        <v>208</v>
      </c>
      <c r="D78" s="293" t="s">
        <v>423</v>
      </c>
      <c r="E78" s="180">
        <v>1500000</v>
      </c>
      <c r="F78" s="972">
        <v>500000</v>
      </c>
      <c r="G78" s="973"/>
      <c r="H78" s="564" t="s">
        <v>449</v>
      </c>
      <c r="I78" s="567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</row>
    <row r="79" spans="1:20" ht="53.5" customHeight="1" thickBot="1" x14ac:dyDescent="0.25">
      <c r="B79" s="183" t="s">
        <v>422</v>
      </c>
      <c r="C79" s="241" t="s">
        <v>208</v>
      </c>
      <c r="D79" s="131" t="s">
        <v>568</v>
      </c>
      <c r="E79" s="565">
        <v>1900000</v>
      </c>
      <c r="F79" s="974">
        <v>630000</v>
      </c>
      <c r="G79" s="975"/>
      <c r="H79" s="565" t="s">
        <v>450</v>
      </c>
      <c r="I79" s="568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1:20" s="176" customFormat="1" ht="18" x14ac:dyDescent="0.35">
      <c r="A80" s="433"/>
      <c r="B80" s="766" t="s">
        <v>416</v>
      </c>
      <c r="C80" s="767"/>
      <c r="D80" s="555"/>
      <c r="E80" s="555"/>
      <c r="F80" s="555"/>
      <c r="G80" s="555"/>
      <c r="H80" s="555"/>
      <c r="I80" s="555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1:20" ht="40.5" customHeight="1" thickBot="1" x14ac:dyDescent="0.25">
      <c r="B81" s="189" t="s">
        <v>419</v>
      </c>
      <c r="C81" s="190"/>
      <c r="D81" s="191"/>
      <c r="E81" s="192"/>
      <c r="F81" s="192"/>
      <c r="G81" s="192"/>
      <c r="H81" s="193"/>
      <c r="I81" s="105"/>
      <c r="K81" s="292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1:20" ht="15" customHeight="1" thickBot="1" x14ac:dyDescent="0.25">
      <c r="B82" s="924" t="s">
        <v>133</v>
      </c>
      <c r="C82" s="925"/>
      <c r="D82" s="926"/>
      <c r="E82" s="194"/>
      <c r="F82" s="194"/>
      <c r="G82" s="194"/>
      <c r="H82" s="138" t="s">
        <v>26</v>
      </c>
      <c r="I82" s="105"/>
      <c r="K82" s="292"/>
      <c r="L82" s="154"/>
      <c r="M82" s="154"/>
      <c r="N82" s="154"/>
      <c r="O82" s="154"/>
      <c r="P82" s="154"/>
      <c r="Q82" s="154"/>
      <c r="R82" s="154"/>
      <c r="S82" s="154"/>
      <c r="T82" s="154"/>
    </row>
    <row r="83" spans="1:20" ht="18" customHeight="1" x14ac:dyDescent="0.2">
      <c r="B83" s="196" t="s">
        <v>49</v>
      </c>
      <c r="C83" s="197" t="s">
        <v>50</v>
      </c>
      <c r="D83" s="198" t="s">
        <v>47</v>
      </c>
      <c r="E83" s="199"/>
      <c r="F83" s="199"/>
      <c r="G83" s="199"/>
      <c r="H83" s="199"/>
      <c r="I83" s="105"/>
      <c r="K83" s="292"/>
      <c r="L83" s="154"/>
      <c r="M83" s="154"/>
      <c r="N83" s="154"/>
      <c r="O83" s="154"/>
      <c r="P83" s="154"/>
      <c r="Q83" s="154"/>
      <c r="R83" s="154"/>
      <c r="S83" s="154"/>
      <c r="T83" s="154"/>
    </row>
    <row r="84" spans="1:20" ht="18" customHeight="1" x14ac:dyDescent="0.2">
      <c r="B84" s="257" t="s">
        <v>182</v>
      </c>
      <c r="C84" s="419">
        <v>330000</v>
      </c>
      <c r="D84" s="258" t="s">
        <v>183</v>
      </c>
      <c r="E84" s="134"/>
      <c r="F84" s="134"/>
      <c r="G84" s="134"/>
      <c r="H84" s="134"/>
      <c r="I84" s="105"/>
      <c r="K84" s="292"/>
      <c r="L84" s="154"/>
      <c r="M84" s="154"/>
      <c r="N84" s="154"/>
      <c r="O84" s="154"/>
      <c r="P84" s="154"/>
      <c r="Q84" s="154"/>
      <c r="R84" s="154"/>
      <c r="S84" s="154"/>
      <c r="T84" s="154"/>
    </row>
    <row r="85" spans="1:20" ht="18" customHeight="1" x14ac:dyDescent="0.2">
      <c r="B85" s="177" t="s">
        <v>184</v>
      </c>
      <c r="C85" s="180">
        <v>165000</v>
      </c>
      <c r="D85" s="121" t="s">
        <v>185</v>
      </c>
      <c r="E85" s="134"/>
      <c r="F85" s="134"/>
      <c r="G85" s="134"/>
      <c r="H85" s="134"/>
      <c r="I85" s="105"/>
      <c r="K85" s="292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1:20" ht="18" customHeight="1" thickBot="1" x14ac:dyDescent="0.25">
      <c r="B86" s="183" t="s">
        <v>186</v>
      </c>
      <c r="C86" s="417">
        <v>110000</v>
      </c>
      <c r="D86" s="132" t="s">
        <v>187</v>
      </c>
      <c r="E86" s="134"/>
      <c r="F86" s="134"/>
      <c r="G86" s="134"/>
      <c r="H86" s="134"/>
      <c r="I86" s="105"/>
      <c r="K86" s="292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1:20" ht="17.25" customHeight="1" thickBot="1" x14ac:dyDescent="0.25">
      <c r="B87" s="189"/>
      <c r="C87" s="192"/>
      <c r="D87" s="134"/>
      <c r="E87" s="134"/>
      <c r="F87" s="134"/>
      <c r="G87" s="134"/>
      <c r="H87" s="134"/>
      <c r="I87" s="105"/>
      <c r="K87" s="292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1:20" ht="32" customHeight="1" x14ac:dyDescent="0.2">
      <c r="B88" s="905" t="s">
        <v>48</v>
      </c>
      <c r="C88" s="906"/>
      <c r="D88" s="906"/>
      <c r="E88" s="906"/>
      <c r="F88" s="907"/>
      <c r="G88" s="905" t="s">
        <v>537</v>
      </c>
      <c r="H88" s="906"/>
      <c r="I88" s="907"/>
      <c r="J88" s="292"/>
      <c r="K88" s="154"/>
      <c r="L88" s="154"/>
      <c r="M88" s="154"/>
      <c r="N88" s="154"/>
      <c r="O88" s="154"/>
      <c r="P88" s="154"/>
      <c r="Q88" s="154"/>
      <c r="R88" s="154"/>
      <c r="S88" s="154"/>
    </row>
    <row r="89" spans="1:20" ht="32" customHeight="1" x14ac:dyDescent="0.2">
      <c r="B89" s="298" t="s">
        <v>11</v>
      </c>
      <c r="C89" s="299" t="s">
        <v>136</v>
      </c>
      <c r="D89" s="601" t="s">
        <v>513</v>
      </c>
      <c r="E89" s="601" t="s">
        <v>33</v>
      </c>
      <c r="F89" s="601" t="s">
        <v>47</v>
      </c>
      <c r="G89" s="167" t="s">
        <v>510</v>
      </c>
      <c r="H89" s="168" t="s">
        <v>47</v>
      </c>
      <c r="I89" s="743" t="s">
        <v>509</v>
      </c>
      <c r="J89" s="292"/>
      <c r="K89" s="154"/>
      <c r="L89" s="154"/>
      <c r="M89" s="154"/>
      <c r="N89" s="154"/>
      <c r="O89" s="154"/>
      <c r="P89" s="154"/>
      <c r="Q89" s="154"/>
      <c r="R89" s="154"/>
      <c r="S89" s="154"/>
    </row>
    <row r="90" spans="1:20" ht="32" customHeight="1" x14ac:dyDescent="0.2">
      <c r="B90" s="303" t="s">
        <v>217</v>
      </c>
      <c r="C90" s="653">
        <v>205000</v>
      </c>
      <c r="D90" s="653" t="s">
        <v>514</v>
      </c>
      <c r="E90" s="655">
        <v>35000</v>
      </c>
      <c r="F90" s="619">
        <v>130000</v>
      </c>
      <c r="G90" s="621">
        <f>(H90/1000)*1000</f>
        <v>39000</v>
      </c>
      <c r="H90" s="608">
        <f>(F90*1.3)-F90</f>
        <v>39000</v>
      </c>
      <c r="I90" s="744">
        <f>E90+G90</f>
        <v>74000</v>
      </c>
      <c r="J90" s="292"/>
      <c r="K90" s="154"/>
      <c r="L90" s="154"/>
      <c r="M90" s="154"/>
      <c r="N90" s="154"/>
      <c r="O90" s="154"/>
      <c r="P90" s="154"/>
      <c r="Q90" s="154"/>
      <c r="R90" s="154"/>
      <c r="S90" s="154"/>
    </row>
    <row r="91" spans="1:20" ht="32" customHeight="1" x14ac:dyDescent="0.2">
      <c r="A91" s="155"/>
      <c r="B91" s="304" t="s">
        <v>512</v>
      </c>
      <c r="C91" s="653">
        <v>205000</v>
      </c>
      <c r="D91" s="602" t="s">
        <v>511</v>
      </c>
      <c r="E91" s="656">
        <v>12500</v>
      </c>
      <c r="F91" s="605">
        <v>70000</v>
      </c>
      <c r="G91" s="621">
        <f t="shared" ref="G91:G94" si="6">(H91/1000)*1000</f>
        <v>21000</v>
      </c>
      <c r="H91" s="608">
        <f>(F91*1.3)-F91</f>
        <v>21000</v>
      </c>
      <c r="I91" s="567">
        <f t="shared" ref="I91:I99" si="7">E91+G91</f>
        <v>33500</v>
      </c>
      <c r="J91" s="292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1:20" ht="32" customHeight="1" x14ac:dyDescent="0.2">
      <c r="A92" s="155"/>
      <c r="B92" s="304" t="s">
        <v>535</v>
      </c>
      <c r="C92" s="653">
        <v>205000</v>
      </c>
      <c r="D92" s="602" t="s">
        <v>511</v>
      </c>
      <c r="E92" s="656">
        <v>22500</v>
      </c>
      <c r="F92" s="605">
        <v>150000</v>
      </c>
      <c r="G92" s="621">
        <f t="shared" si="6"/>
        <v>45000</v>
      </c>
      <c r="H92" s="608">
        <f t="shared" ref="H92:H93" si="8">(F92*1.3)-F92</f>
        <v>45000</v>
      </c>
      <c r="I92" s="567">
        <f t="shared" si="7"/>
        <v>67500</v>
      </c>
      <c r="J92" s="292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1:20" ht="32" customHeight="1" x14ac:dyDescent="0.2">
      <c r="A93" s="155"/>
      <c r="B93" s="304" t="s">
        <v>216</v>
      </c>
      <c r="C93" s="653">
        <v>205000</v>
      </c>
      <c r="D93" s="602" t="s">
        <v>515</v>
      </c>
      <c r="E93" s="656">
        <v>37500</v>
      </c>
      <c r="F93" s="605">
        <v>170000</v>
      </c>
      <c r="G93" s="621">
        <f>(H93/1000)*1000</f>
        <v>51000</v>
      </c>
      <c r="H93" s="608">
        <f t="shared" si="8"/>
        <v>51000</v>
      </c>
      <c r="I93" s="567">
        <f t="shared" si="7"/>
        <v>88500</v>
      </c>
      <c r="J93" s="292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1:20" ht="32" customHeight="1" thickBot="1" x14ac:dyDescent="0.25">
      <c r="A94" s="155"/>
      <c r="B94" s="183" t="s">
        <v>536</v>
      </c>
      <c r="C94" s="653">
        <v>205000</v>
      </c>
      <c r="D94" s="450" t="s">
        <v>523</v>
      </c>
      <c r="E94" s="656">
        <v>37500</v>
      </c>
      <c r="F94" s="611" t="s">
        <v>553</v>
      </c>
      <c r="G94" s="625">
        <f t="shared" si="6"/>
        <v>54000</v>
      </c>
      <c r="H94" s="657">
        <f>(180000*1.3)-180000</f>
        <v>54000</v>
      </c>
      <c r="I94" s="745">
        <f t="shared" si="7"/>
        <v>91500</v>
      </c>
      <c r="J94" s="292"/>
      <c r="K94" s="154"/>
      <c r="L94" s="154"/>
      <c r="M94" s="154"/>
      <c r="N94" s="154"/>
      <c r="O94" s="154"/>
      <c r="P94" s="154"/>
      <c r="Q94" s="154"/>
      <c r="R94" s="154"/>
      <c r="S94" s="154"/>
    </row>
    <row r="95" spans="1:20" ht="32" customHeight="1" x14ac:dyDescent="0.2">
      <c r="A95" s="155"/>
      <c r="B95" s="615" t="s">
        <v>520</v>
      </c>
      <c r="C95" s="616">
        <f>C96+C97+C98</f>
        <v>815000</v>
      </c>
      <c r="D95" s="616" t="s">
        <v>521</v>
      </c>
      <c r="E95" s="658">
        <v>22500</v>
      </c>
      <c r="F95" s="659">
        <v>150000</v>
      </c>
      <c r="G95" s="613">
        <f>(H95/1000)*1000</f>
        <v>45000</v>
      </c>
      <c r="H95" s="660">
        <f>(F95*1.3)-F95</f>
        <v>45000</v>
      </c>
      <c r="I95" s="746">
        <f t="shared" si="7"/>
        <v>67500</v>
      </c>
      <c r="J95" s="292"/>
      <c r="K95" s="154"/>
      <c r="L95" s="154"/>
      <c r="M95" s="154"/>
      <c r="N95" s="154"/>
      <c r="O95" s="154"/>
      <c r="P95" s="154"/>
      <c r="Q95" s="154"/>
      <c r="R95" s="154"/>
      <c r="S95" s="154"/>
    </row>
    <row r="96" spans="1:20" ht="32" customHeight="1" x14ac:dyDescent="0.2">
      <c r="A96" s="155"/>
      <c r="B96" s="304" t="s">
        <v>517</v>
      </c>
      <c r="C96" s="653">
        <v>420000</v>
      </c>
      <c r="D96" s="602" t="s">
        <v>522</v>
      </c>
      <c r="E96" s="656">
        <v>15000</v>
      </c>
      <c r="F96" s="661">
        <v>100000</v>
      </c>
      <c r="G96" s="621">
        <f>(H96/1000)*1000</f>
        <v>30000</v>
      </c>
      <c r="H96" s="608">
        <f t="shared" ref="H96:H99" si="9">(F96*1.3)-F96</f>
        <v>30000</v>
      </c>
      <c r="I96" s="744">
        <f t="shared" si="7"/>
        <v>45000</v>
      </c>
      <c r="J96" s="292"/>
      <c r="K96" s="154"/>
      <c r="L96" s="154"/>
      <c r="M96" s="154"/>
      <c r="N96" s="154"/>
      <c r="O96" s="154"/>
      <c r="P96" s="154"/>
      <c r="Q96" s="154"/>
      <c r="R96" s="154"/>
      <c r="S96" s="154"/>
    </row>
    <row r="97" spans="1:20" ht="32" customHeight="1" x14ac:dyDescent="0.2">
      <c r="A97" s="155"/>
      <c r="B97" s="304" t="s">
        <v>518</v>
      </c>
      <c r="C97" s="653">
        <v>150000</v>
      </c>
      <c r="D97" s="602" t="s">
        <v>522</v>
      </c>
      <c r="E97" s="656">
        <v>12500</v>
      </c>
      <c r="F97" s="661">
        <v>70000</v>
      </c>
      <c r="G97" s="621">
        <f>(H97/1000)*1000</f>
        <v>21000</v>
      </c>
      <c r="H97" s="608">
        <f t="shared" si="9"/>
        <v>21000</v>
      </c>
      <c r="I97" s="744">
        <f t="shared" si="7"/>
        <v>33500</v>
      </c>
      <c r="J97" s="292"/>
      <c r="K97" s="154"/>
      <c r="L97" s="154"/>
      <c r="M97" s="154"/>
      <c r="N97" s="154"/>
      <c r="O97" s="154"/>
      <c r="P97" s="154"/>
      <c r="Q97" s="154"/>
      <c r="R97" s="154"/>
      <c r="S97" s="154"/>
    </row>
    <row r="98" spans="1:20" ht="32" customHeight="1" x14ac:dyDescent="0.2">
      <c r="A98" s="155"/>
      <c r="B98" s="304" t="s">
        <v>519</v>
      </c>
      <c r="C98" s="653">
        <v>245000</v>
      </c>
      <c r="D98" s="602" t="s">
        <v>522</v>
      </c>
      <c r="E98" s="656">
        <v>14000</v>
      </c>
      <c r="F98" s="661">
        <v>70000</v>
      </c>
      <c r="G98" s="621">
        <f>(H98/1000)*1000</f>
        <v>21000</v>
      </c>
      <c r="H98" s="608">
        <f t="shared" si="9"/>
        <v>21000</v>
      </c>
      <c r="I98" s="744">
        <f t="shared" si="7"/>
        <v>35000</v>
      </c>
      <c r="J98" s="292"/>
      <c r="K98" s="154"/>
      <c r="L98" s="154"/>
      <c r="M98" s="154"/>
      <c r="N98" s="154"/>
      <c r="O98" s="154"/>
      <c r="P98" s="154"/>
      <c r="Q98" s="154"/>
      <c r="R98" s="154"/>
      <c r="S98" s="154"/>
    </row>
    <row r="99" spans="1:20" ht="32" customHeight="1" thickBot="1" x14ac:dyDescent="0.25">
      <c r="A99" s="155"/>
      <c r="B99" s="183" t="s">
        <v>538</v>
      </c>
      <c r="C99" s="502">
        <f>C96+C97+C98</f>
        <v>815000</v>
      </c>
      <c r="D99" s="627" t="s">
        <v>521</v>
      </c>
      <c r="E99" s="662">
        <f>E95</f>
        <v>22500</v>
      </c>
      <c r="F99" s="663">
        <v>180000</v>
      </c>
      <c r="G99" s="664">
        <f>(H99/1000)*1000</f>
        <v>54000</v>
      </c>
      <c r="H99" s="614">
        <f t="shared" si="9"/>
        <v>54000</v>
      </c>
      <c r="I99" s="747">
        <f t="shared" si="7"/>
        <v>76500</v>
      </c>
      <c r="J99" s="292"/>
      <c r="K99" s="154"/>
      <c r="L99" s="154"/>
      <c r="M99" s="154"/>
      <c r="N99" s="154"/>
      <c r="O99" s="154"/>
      <c r="P99" s="154"/>
      <c r="Q99" s="154"/>
      <c r="R99" s="154"/>
      <c r="S99" s="154"/>
    </row>
    <row r="100" spans="1:20" ht="15" thickBot="1" x14ac:dyDescent="0.4">
      <c r="A100" s="155"/>
      <c r="B100" s="908" t="s">
        <v>524</v>
      </c>
      <c r="C100" s="909"/>
      <c r="D100" s="909"/>
      <c r="E100" s="909"/>
      <c r="F100" s="910"/>
      <c r="G100" s="600"/>
      <c r="H100" s="600"/>
      <c r="I100" s="600"/>
      <c r="J100" s="292"/>
      <c r="K100" s="154"/>
      <c r="L100" s="154"/>
      <c r="M100" s="154"/>
      <c r="N100" s="154"/>
      <c r="O100" s="154"/>
      <c r="P100" s="154"/>
      <c r="Q100" s="154"/>
      <c r="R100" s="154"/>
      <c r="S100" s="154"/>
    </row>
    <row r="101" spans="1:20" ht="14.5" x14ac:dyDescent="0.35">
      <c r="A101" s="155"/>
      <c r="B101" s="629" t="s">
        <v>11</v>
      </c>
      <c r="C101" s="630" t="s">
        <v>136</v>
      </c>
      <c r="D101" s="631" t="s">
        <v>513</v>
      </c>
      <c r="E101" s="631" t="s">
        <v>33</v>
      </c>
      <c r="F101" s="665" t="s">
        <v>47</v>
      </c>
      <c r="G101" s="600"/>
      <c r="H101" s="600"/>
      <c r="I101" s="600"/>
      <c r="J101" s="292"/>
      <c r="K101" s="154"/>
      <c r="L101" s="154"/>
      <c r="M101" s="154"/>
      <c r="N101" s="154"/>
      <c r="O101" s="154"/>
      <c r="P101" s="154"/>
      <c r="Q101" s="154"/>
      <c r="R101" s="154"/>
      <c r="S101" s="154"/>
    </row>
    <row r="102" spans="1:20" ht="18" x14ac:dyDescent="0.35">
      <c r="A102" s="155"/>
      <c r="B102" s="635" t="s">
        <v>532</v>
      </c>
      <c r="C102" s="911">
        <f>C95</f>
        <v>815000</v>
      </c>
      <c r="D102" s="913" t="s">
        <v>523</v>
      </c>
      <c r="E102" s="915">
        <f>E95</f>
        <v>22500</v>
      </c>
      <c r="F102" s="917">
        <v>200000</v>
      </c>
      <c r="G102" s="600"/>
      <c r="H102" s="600"/>
      <c r="I102" s="600"/>
      <c r="J102" s="292"/>
      <c r="K102" s="154"/>
      <c r="L102" s="154"/>
      <c r="M102" s="154"/>
      <c r="N102" s="154"/>
      <c r="O102" s="154"/>
      <c r="P102" s="154"/>
      <c r="Q102" s="154"/>
      <c r="R102" s="154"/>
      <c r="S102" s="154"/>
    </row>
    <row r="103" spans="1:20" ht="14.5" x14ac:dyDescent="0.35">
      <c r="A103" s="155"/>
      <c r="B103" s="636" t="s">
        <v>516</v>
      </c>
      <c r="C103" s="912"/>
      <c r="D103" s="914"/>
      <c r="E103" s="916"/>
      <c r="F103" s="918"/>
      <c r="G103" s="600"/>
      <c r="H103" s="600"/>
      <c r="I103" s="600"/>
      <c r="J103" s="292"/>
      <c r="K103" s="154"/>
      <c r="L103" s="154"/>
      <c r="M103" s="154"/>
      <c r="N103" s="154"/>
      <c r="O103" s="154"/>
      <c r="P103" s="154"/>
      <c r="Q103" s="154"/>
      <c r="R103" s="154"/>
      <c r="S103" s="154"/>
    </row>
    <row r="104" spans="1:20" ht="18" x14ac:dyDescent="0.35">
      <c r="A104" s="155"/>
      <c r="B104" s="682" t="s">
        <v>533</v>
      </c>
      <c r="C104" s="915">
        <f>C96</f>
        <v>420000</v>
      </c>
      <c r="D104" s="915" t="s">
        <v>523</v>
      </c>
      <c r="E104" s="920">
        <f>E96</f>
        <v>15000</v>
      </c>
      <c r="F104" s="922">
        <v>120000</v>
      </c>
      <c r="G104" s="600"/>
      <c r="H104" s="600"/>
      <c r="I104" s="600"/>
      <c r="J104" s="292"/>
      <c r="K104" s="154"/>
      <c r="L104" s="154"/>
      <c r="M104" s="154"/>
      <c r="N104" s="154"/>
      <c r="O104" s="154"/>
      <c r="P104" s="154"/>
      <c r="Q104" s="154"/>
      <c r="R104" s="154"/>
      <c r="S104" s="154"/>
    </row>
    <row r="105" spans="1:20" ht="14.5" x14ac:dyDescent="0.35">
      <c r="A105" s="155"/>
      <c r="B105" s="683" t="s">
        <v>516</v>
      </c>
      <c r="C105" s="919"/>
      <c r="D105" s="919"/>
      <c r="E105" s="921"/>
      <c r="F105" s="923"/>
      <c r="G105" s="600"/>
      <c r="H105" s="600"/>
      <c r="I105" s="600"/>
      <c r="J105" s="292"/>
      <c r="K105" s="154"/>
      <c r="L105" s="154"/>
      <c r="M105" s="154"/>
      <c r="N105" s="154"/>
      <c r="O105" s="154"/>
      <c r="P105" s="154"/>
      <c r="Q105" s="154"/>
      <c r="R105" s="154"/>
      <c r="S105" s="154"/>
    </row>
    <row r="106" spans="1:20" ht="18" x14ac:dyDescent="0.35">
      <c r="A106" s="155"/>
      <c r="B106" s="622" t="s">
        <v>534</v>
      </c>
      <c r="C106" s="915">
        <f>C97</f>
        <v>150000</v>
      </c>
      <c r="D106" s="912" t="s">
        <v>523</v>
      </c>
      <c r="E106" s="978">
        <f>E97</f>
        <v>12500</v>
      </c>
      <c r="F106" s="922">
        <v>90000</v>
      </c>
      <c r="G106" s="600"/>
      <c r="H106" s="600"/>
      <c r="I106" s="600"/>
      <c r="J106" s="292"/>
      <c r="K106" s="154"/>
      <c r="L106" s="154"/>
      <c r="M106" s="154"/>
      <c r="N106" s="154"/>
      <c r="O106" s="154"/>
      <c r="P106" s="154"/>
      <c r="Q106" s="154"/>
      <c r="R106" s="154"/>
      <c r="S106" s="154"/>
    </row>
    <row r="107" spans="1:20" ht="15" thickBot="1" x14ac:dyDescent="0.4">
      <c r="A107" s="155"/>
      <c r="B107" s="684" t="s">
        <v>516</v>
      </c>
      <c r="C107" s="976"/>
      <c r="D107" s="977"/>
      <c r="E107" s="979"/>
      <c r="F107" s="980"/>
      <c r="G107" s="600"/>
      <c r="H107" s="600"/>
      <c r="I107" s="600"/>
      <c r="J107" s="292"/>
      <c r="K107" s="154"/>
      <c r="L107" s="154"/>
      <c r="M107" s="154"/>
      <c r="N107" s="154"/>
      <c r="O107" s="154"/>
      <c r="P107" s="154"/>
      <c r="Q107" s="154"/>
      <c r="R107" s="154"/>
      <c r="S107" s="154"/>
    </row>
    <row r="108" spans="1:20" ht="15.5" customHeight="1" thickBot="1" x14ac:dyDescent="0.4">
      <c r="A108" s="155"/>
      <c r="B108" s="666"/>
      <c r="C108" s="667"/>
      <c r="D108" s="667"/>
      <c r="E108" s="668"/>
      <c r="F108" s="245"/>
      <c r="G108" s="669"/>
      <c r="H108" s="600"/>
      <c r="I108" s="600"/>
      <c r="J108" s="600"/>
      <c r="K108" s="292"/>
      <c r="L108" s="154"/>
      <c r="M108" s="154"/>
      <c r="N108" s="154"/>
      <c r="O108" s="154"/>
      <c r="P108" s="154"/>
      <c r="Q108" s="154"/>
      <c r="R108" s="154"/>
      <c r="S108" s="154"/>
      <c r="T108" s="154"/>
    </row>
    <row r="109" spans="1:20" ht="16.5" customHeight="1" thickBot="1" x14ac:dyDescent="0.4">
      <c r="A109" s="155"/>
      <c r="B109" s="908" t="s">
        <v>525</v>
      </c>
      <c r="C109" s="909"/>
      <c r="D109" s="909"/>
      <c r="E109" s="909"/>
      <c r="F109" s="909"/>
      <c r="G109" s="909"/>
      <c r="H109" s="910"/>
      <c r="I109" s="600"/>
      <c r="J109" s="292"/>
      <c r="K109" s="154"/>
      <c r="L109" s="154"/>
      <c r="M109" s="154"/>
      <c r="N109" s="154"/>
      <c r="O109" s="154"/>
      <c r="P109" s="154"/>
      <c r="Q109" s="154"/>
      <c r="R109" s="154"/>
      <c r="S109" s="154"/>
    </row>
    <row r="110" spans="1:20" ht="27.5" customHeight="1" x14ac:dyDescent="0.35">
      <c r="A110" s="155"/>
      <c r="B110" s="629" t="s">
        <v>11</v>
      </c>
      <c r="C110" s="630" t="s">
        <v>13</v>
      </c>
      <c r="D110" s="643" t="s">
        <v>513</v>
      </c>
      <c r="E110" s="644" t="s">
        <v>124</v>
      </c>
      <c r="F110" s="646" t="s">
        <v>125</v>
      </c>
      <c r="G110" s="644" t="s">
        <v>504</v>
      </c>
      <c r="H110" s="649" t="s">
        <v>526</v>
      </c>
      <c r="I110" s="600"/>
      <c r="J110" s="600"/>
      <c r="K110" s="292"/>
      <c r="L110" s="154"/>
      <c r="M110" s="154"/>
      <c r="N110" s="154"/>
      <c r="O110" s="154"/>
      <c r="P110" s="154"/>
      <c r="Q110" s="154"/>
      <c r="R110" s="154"/>
      <c r="S110" s="154"/>
      <c r="T110" s="154"/>
    </row>
    <row r="111" spans="1:20" ht="43.5" customHeight="1" x14ac:dyDescent="0.35">
      <c r="A111" s="155"/>
      <c r="B111" s="685" t="s">
        <v>539</v>
      </c>
      <c r="C111" s="641" t="s">
        <v>530</v>
      </c>
      <c r="D111" s="518" t="s">
        <v>523</v>
      </c>
      <c r="E111" s="645">
        <v>300000</v>
      </c>
      <c r="F111" s="602">
        <v>150000</v>
      </c>
      <c r="G111" s="647" t="s">
        <v>527</v>
      </c>
      <c r="H111" s="648">
        <v>100000</v>
      </c>
      <c r="I111" s="600"/>
      <c r="J111" s="600"/>
      <c r="K111" s="292"/>
      <c r="L111" s="154"/>
      <c r="M111" s="154"/>
      <c r="N111" s="154"/>
      <c r="O111" s="154"/>
      <c r="P111" s="154"/>
      <c r="Q111" s="154"/>
      <c r="R111" s="154"/>
      <c r="S111" s="154"/>
      <c r="T111" s="154"/>
    </row>
    <row r="112" spans="1:20" ht="51" customHeight="1" x14ac:dyDescent="0.35">
      <c r="A112" s="155"/>
      <c r="B112" s="686" t="s">
        <v>546</v>
      </c>
      <c r="C112" s="549" t="s">
        <v>531</v>
      </c>
      <c r="D112" s="293" t="s">
        <v>523</v>
      </c>
      <c r="E112" s="180">
        <v>750000</v>
      </c>
      <c r="F112" s="653">
        <v>400000</v>
      </c>
      <c r="G112" s="638" t="s">
        <v>528</v>
      </c>
      <c r="H112" s="639">
        <v>100000</v>
      </c>
      <c r="I112" s="600"/>
      <c r="J112" s="600"/>
      <c r="K112" s="292"/>
      <c r="L112" s="154"/>
      <c r="M112" s="154"/>
      <c r="N112" s="154"/>
      <c r="O112" s="154"/>
      <c r="P112" s="154"/>
      <c r="Q112" s="154"/>
      <c r="R112" s="154"/>
      <c r="S112" s="154"/>
      <c r="T112" s="154"/>
    </row>
    <row r="113" spans="1:20" ht="60.5" customHeight="1" thickBot="1" x14ac:dyDescent="0.4">
      <c r="A113" s="155"/>
      <c r="B113" s="687" t="s">
        <v>547</v>
      </c>
      <c r="C113" s="241" t="s">
        <v>531</v>
      </c>
      <c r="D113" s="294" t="s">
        <v>523</v>
      </c>
      <c r="E113" s="652">
        <v>1000000</v>
      </c>
      <c r="F113" s="604">
        <v>250000</v>
      </c>
      <c r="G113" s="450" t="s">
        <v>529</v>
      </c>
      <c r="H113" s="640">
        <v>100000</v>
      </c>
      <c r="I113" s="600"/>
      <c r="J113" s="600"/>
      <c r="K113" s="292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1:20" ht="27.75" customHeight="1" thickBot="1" x14ac:dyDescent="0.25">
      <c r="A114" s="155"/>
      <c r="B114" s="136"/>
      <c r="C114" s="422"/>
      <c r="D114" s="134"/>
      <c r="E114" s="134"/>
      <c r="F114" s="134"/>
      <c r="G114" s="134"/>
      <c r="H114" s="134"/>
      <c r="I114" s="105"/>
      <c r="K114" s="292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1:20" ht="10.9" customHeight="1" thickBot="1" x14ac:dyDescent="0.25">
      <c r="A115" s="155"/>
      <c r="B115" s="924" t="s">
        <v>9</v>
      </c>
      <c r="C115" s="925"/>
      <c r="D115" s="925"/>
      <c r="E115" s="926"/>
      <c r="F115" s="134"/>
      <c r="G115" s="105"/>
      <c r="H115" s="105"/>
      <c r="I115" s="105"/>
      <c r="K115" s="292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1:20" ht="10.9" customHeight="1" x14ac:dyDescent="0.2">
      <c r="A116" s="155"/>
      <c r="B116" s="203" t="s">
        <v>58</v>
      </c>
      <c r="C116" s="204">
        <v>0.6</v>
      </c>
      <c r="D116" s="204" t="s">
        <v>59</v>
      </c>
      <c r="E116" s="205">
        <v>0.8</v>
      </c>
      <c r="F116" s="134"/>
      <c r="G116" s="105"/>
      <c r="H116" s="105"/>
      <c r="I116" s="105"/>
      <c r="K116" s="292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1:20" ht="10.9" customHeight="1" x14ac:dyDescent="0.2">
      <c r="A117" s="155"/>
      <c r="B117" s="206" t="s">
        <v>60</v>
      </c>
      <c r="C117" s="207">
        <v>1.2</v>
      </c>
      <c r="D117" s="207" t="s">
        <v>61</v>
      </c>
      <c r="E117" s="208">
        <v>0.9</v>
      </c>
      <c r="F117" s="209"/>
      <c r="G117" s="105"/>
      <c r="H117" s="105"/>
      <c r="I117" s="416"/>
      <c r="J117" s="416"/>
      <c r="K117" s="292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1:20" ht="10.9" customHeight="1" x14ac:dyDescent="0.2">
      <c r="A118" s="155"/>
      <c r="B118" s="206" t="s">
        <v>62</v>
      </c>
      <c r="C118" s="207">
        <v>1.3</v>
      </c>
      <c r="D118" s="207" t="s">
        <v>63</v>
      </c>
      <c r="E118" s="208">
        <v>1.3</v>
      </c>
      <c r="F118" s="209"/>
      <c r="G118" s="105"/>
      <c r="H118" s="105"/>
      <c r="I118" s="416"/>
      <c r="J118" s="416"/>
      <c r="K118" s="292"/>
      <c r="L118" s="154"/>
      <c r="M118" s="154"/>
      <c r="N118" s="154"/>
      <c r="O118" s="154"/>
      <c r="P118" s="154"/>
      <c r="Q118" s="154"/>
      <c r="R118" s="154"/>
      <c r="S118" s="154"/>
      <c r="T118" s="154"/>
    </row>
    <row r="119" spans="1:20" ht="10.9" customHeight="1" x14ac:dyDescent="0.2">
      <c r="A119" s="155"/>
      <c r="B119" s="206" t="s">
        <v>64</v>
      </c>
      <c r="C119" s="207">
        <v>1.2</v>
      </c>
      <c r="D119" s="207" t="s">
        <v>65</v>
      </c>
      <c r="E119" s="208">
        <v>1.3</v>
      </c>
      <c r="F119" s="209"/>
      <c r="G119" s="105"/>
      <c r="H119" s="105"/>
      <c r="I119" s="416"/>
      <c r="J119" s="416"/>
      <c r="K119" s="292"/>
      <c r="L119" s="154"/>
      <c r="M119" s="154"/>
      <c r="N119" s="154"/>
      <c r="O119" s="154"/>
      <c r="P119" s="154"/>
      <c r="Q119" s="154"/>
      <c r="R119" s="154"/>
      <c r="S119" s="154"/>
      <c r="T119" s="154"/>
    </row>
    <row r="120" spans="1:20" ht="10.9" customHeight="1" x14ac:dyDescent="0.2">
      <c r="A120" s="155"/>
      <c r="B120" s="206" t="s">
        <v>66</v>
      </c>
      <c r="C120" s="207">
        <v>1</v>
      </c>
      <c r="D120" s="207" t="s">
        <v>67</v>
      </c>
      <c r="E120" s="208">
        <v>1.4</v>
      </c>
      <c r="F120" s="209"/>
      <c r="G120" s="105"/>
      <c r="H120" s="105"/>
      <c r="I120" s="416"/>
      <c r="J120" s="416"/>
      <c r="K120" s="292"/>
      <c r="L120" s="154"/>
      <c r="M120" s="154"/>
      <c r="N120" s="154"/>
      <c r="O120" s="154"/>
      <c r="P120" s="154"/>
      <c r="Q120" s="154"/>
      <c r="R120" s="154"/>
      <c r="S120" s="154"/>
      <c r="T120" s="154"/>
    </row>
    <row r="121" spans="1:20" ht="10.9" customHeight="1" thickBot="1" x14ac:dyDescent="0.25">
      <c r="A121" s="155"/>
      <c r="B121" s="210" t="s">
        <v>68</v>
      </c>
      <c r="C121" s="211">
        <v>0.8</v>
      </c>
      <c r="D121" s="211" t="s">
        <v>69</v>
      </c>
      <c r="E121" s="212">
        <v>1.4</v>
      </c>
      <c r="F121" s="209"/>
      <c r="G121" s="105"/>
      <c r="H121" s="213"/>
      <c r="I121" s="416"/>
      <c r="J121" s="416"/>
      <c r="K121" s="292"/>
      <c r="L121" s="154"/>
      <c r="M121" s="154"/>
      <c r="N121" s="154"/>
      <c r="O121" s="154"/>
      <c r="P121" s="154"/>
      <c r="Q121" s="154"/>
      <c r="R121" s="154"/>
      <c r="S121" s="154"/>
      <c r="T121" s="154"/>
    </row>
    <row r="122" spans="1:20" ht="10.9" customHeight="1" x14ac:dyDescent="0.2">
      <c r="A122" s="155"/>
      <c r="B122" s="209"/>
      <c r="C122" s="209"/>
      <c r="D122" s="209"/>
      <c r="E122" s="209"/>
      <c r="F122" s="209"/>
      <c r="G122" s="105"/>
      <c r="H122" s="213"/>
      <c r="I122" s="416"/>
      <c r="J122" s="416"/>
      <c r="K122" s="292"/>
      <c r="L122" s="154"/>
      <c r="M122" s="154"/>
      <c r="N122" s="154"/>
      <c r="O122" s="154"/>
      <c r="P122" s="154"/>
      <c r="Q122" s="154"/>
      <c r="R122" s="154"/>
      <c r="S122" s="154"/>
      <c r="T122" s="154"/>
    </row>
    <row r="123" spans="1:20" s="65" customFormat="1" ht="21.75" customHeight="1" thickBot="1" x14ac:dyDescent="0.3">
      <c r="A123" s="98"/>
      <c r="B123" s="209"/>
      <c r="C123" s="209"/>
      <c r="D123" s="209"/>
      <c r="E123" s="209"/>
      <c r="F123" s="209"/>
      <c r="G123" s="105"/>
      <c r="H123" s="213"/>
      <c r="I123" s="416"/>
      <c r="J123" s="416"/>
      <c r="K123" s="292"/>
      <c r="L123" s="154"/>
      <c r="M123" s="154"/>
      <c r="N123" s="154"/>
      <c r="O123" s="154"/>
      <c r="P123" s="154"/>
      <c r="Q123" s="154"/>
      <c r="R123" s="154"/>
      <c r="S123" s="154"/>
      <c r="T123" s="154"/>
    </row>
    <row r="124" spans="1:20" s="65" customFormat="1" ht="28.5" customHeight="1" thickBot="1" x14ac:dyDescent="0.3">
      <c r="A124" s="98"/>
      <c r="B124" s="800" t="s">
        <v>70</v>
      </c>
      <c r="C124" s="801"/>
      <c r="D124" s="70"/>
      <c r="E124" s="70"/>
      <c r="F124" s="70"/>
      <c r="G124" s="70"/>
      <c r="H124" s="92"/>
      <c r="I124" s="359"/>
      <c r="J124" s="416"/>
      <c r="K124" s="416"/>
    </row>
    <row r="125" spans="1:20" s="65" customFormat="1" ht="10.5" x14ac:dyDescent="0.25">
      <c r="A125" s="98"/>
      <c r="B125" s="358" t="s">
        <v>71</v>
      </c>
      <c r="C125" s="93">
        <v>0.15</v>
      </c>
      <c r="D125" s="70"/>
      <c r="E125" s="70"/>
      <c r="F125" s="70"/>
      <c r="G125" s="70"/>
      <c r="H125" s="70"/>
      <c r="I125" s="359"/>
      <c r="J125" s="416"/>
      <c r="K125" s="416"/>
    </row>
    <row r="126" spans="1:20" s="65" customFormat="1" ht="42" x14ac:dyDescent="0.25">
      <c r="A126" s="98"/>
      <c r="B126" s="358" t="s">
        <v>264</v>
      </c>
      <c r="C126" s="93">
        <v>0.15</v>
      </c>
      <c r="D126" s="70"/>
      <c r="E126" s="70"/>
      <c r="F126" s="70"/>
      <c r="G126" s="70"/>
      <c r="H126" s="70"/>
      <c r="I126" s="359"/>
      <c r="J126" s="416"/>
      <c r="K126" s="416"/>
    </row>
    <row r="127" spans="1:20" s="65" customFormat="1" ht="31.5" x14ac:dyDescent="0.25">
      <c r="A127" s="98"/>
      <c r="B127" s="95" t="s">
        <v>209</v>
      </c>
      <c r="C127" s="94">
        <v>0.35</v>
      </c>
      <c r="D127" s="70"/>
      <c r="E127" s="70"/>
      <c r="F127" s="70"/>
      <c r="G127" s="70"/>
      <c r="H127" s="70"/>
      <c r="I127" s="359"/>
      <c r="J127" s="416"/>
      <c r="K127" s="416"/>
    </row>
    <row r="128" spans="1:20" s="65" customFormat="1" ht="10.5" x14ac:dyDescent="0.25">
      <c r="A128" s="98"/>
      <c r="B128" s="357" t="s">
        <v>265</v>
      </c>
      <c r="C128" s="94">
        <v>0.15</v>
      </c>
      <c r="D128" s="70"/>
      <c r="E128" s="70"/>
      <c r="F128" s="70"/>
      <c r="G128" s="70"/>
      <c r="H128" s="70"/>
      <c r="I128" s="359"/>
      <c r="J128" s="416"/>
      <c r="K128" s="416"/>
    </row>
    <row r="129" spans="1:11" s="65" customFormat="1" ht="31.5" x14ac:dyDescent="0.25">
      <c r="A129" s="98"/>
      <c r="B129" s="357" t="s">
        <v>72</v>
      </c>
      <c r="C129" s="94">
        <v>0.55000000000000004</v>
      </c>
      <c r="D129" s="70"/>
      <c r="E129" s="70"/>
      <c r="F129" s="70"/>
      <c r="G129" s="70"/>
      <c r="H129" s="70"/>
      <c r="I129" s="359"/>
      <c r="J129" s="416"/>
      <c r="K129" s="416"/>
    </row>
    <row r="130" spans="1:11" s="65" customFormat="1" ht="10.5" x14ac:dyDescent="0.25">
      <c r="A130" s="98"/>
      <c r="B130" s="357" t="s">
        <v>191</v>
      </c>
      <c r="C130" s="94">
        <v>0.15</v>
      </c>
      <c r="D130" s="70"/>
      <c r="E130" s="70"/>
      <c r="F130" s="70"/>
      <c r="G130" s="70"/>
      <c r="H130" s="70"/>
      <c r="I130" s="359"/>
      <c r="J130" s="416"/>
      <c r="K130" s="416"/>
    </row>
    <row r="131" spans="1:11" s="65" customFormat="1" ht="10.5" x14ac:dyDescent="0.25">
      <c r="A131" s="98"/>
      <c r="B131" s="357" t="s">
        <v>73</v>
      </c>
      <c r="C131" s="94">
        <v>0.15</v>
      </c>
      <c r="D131" s="70"/>
      <c r="E131" s="70"/>
      <c r="F131" s="70"/>
      <c r="G131" s="70"/>
      <c r="H131" s="70"/>
      <c r="I131" s="359"/>
      <c r="J131" s="416"/>
      <c r="K131" s="416"/>
    </row>
    <row r="132" spans="1:11" s="65" customFormat="1" ht="10.5" x14ac:dyDescent="0.25">
      <c r="A132" s="98"/>
      <c r="B132" s="357" t="s">
        <v>266</v>
      </c>
      <c r="C132" s="94">
        <v>0.2</v>
      </c>
      <c r="D132" s="70"/>
      <c r="E132" s="70"/>
      <c r="F132" s="70"/>
      <c r="G132" s="70"/>
      <c r="H132" s="70"/>
      <c r="I132" s="359"/>
      <c r="J132" s="416"/>
      <c r="K132" s="416"/>
    </row>
    <row r="133" spans="1:11" s="10" customFormat="1" ht="10.5" x14ac:dyDescent="0.25">
      <c r="B133" s="357" t="s">
        <v>74</v>
      </c>
      <c r="C133" s="94">
        <v>0.15</v>
      </c>
      <c r="D133" s="70"/>
      <c r="E133" s="70"/>
      <c r="F133" s="70"/>
      <c r="G133" s="70"/>
      <c r="H133" s="70"/>
      <c r="I133" s="359"/>
      <c r="J133" s="416"/>
      <c r="K133" s="416"/>
    </row>
    <row r="134" spans="1:11" s="10" customFormat="1" ht="10.5" x14ac:dyDescent="0.25">
      <c r="B134" s="357" t="s">
        <v>75</v>
      </c>
      <c r="C134" s="94">
        <v>0.15</v>
      </c>
      <c r="D134" s="70"/>
      <c r="E134" s="70"/>
      <c r="F134" s="70"/>
      <c r="G134" s="70"/>
      <c r="H134" s="70"/>
      <c r="J134" s="416"/>
      <c r="K134" s="416"/>
    </row>
    <row r="135" spans="1:11" s="10" customFormat="1" ht="31.5" x14ac:dyDescent="0.25">
      <c r="B135" s="357" t="s">
        <v>76</v>
      </c>
      <c r="C135" s="94">
        <v>0.25</v>
      </c>
      <c r="D135" s="70"/>
      <c r="E135" s="70"/>
      <c r="F135" s="70"/>
      <c r="G135" s="70"/>
      <c r="H135" s="70"/>
      <c r="J135" s="416"/>
      <c r="K135" s="416"/>
    </row>
    <row r="136" spans="1:11" s="10" customFormat="1" ht="52.5" x14ac:dyDescent="0.25">
      <c r="B136" s="95" t="s">
        <v>77</v>
      </c>
      <c r="C136" s="96">
        <v>1</v>
      </c>
      <c r="D136" s="70"/>
      <c r="E136" s="70"/>
      <c r="F136" s="70"/>
      <c r="G136" s="70"/>
      <c r="H136" s="70"/>
      <c r="J136" s="416"/>
      <c r="K136" s="416"/>
    </row>
    <row r="137" spans="1:11" s="10" customFormat="1" ht="10.5" x14ac:dyDescent="0.25">
      <c r="B137" s="95" t="s">
        <v>78</v>
      </c>
      <c r="C137" s="96">
        <v>0.5</v>
      </c>
      <c r="D137" s="70"/>
      <c r="E137" s="70"/>
      <c r="F137" s="70"/>
      <c r="G137" s="70"/>
      <c r="H137" s="88"/>
      <c r="J137" s="416"/>
      <c r="K137" s="416"/>
    </row>
    <row r="138" spans="1:11" s="10" customFormat="1" ht="10.5" x14ac:dyDescent="0.25">
      <c r="B138" s="95" t="s">
        <v>79</v>
      </c>
      <c r="C138" s="96">
        <v>0.5</v>
      </c>
      <c r="D138" s="70"/>
      <c r="E138" s="70"/>
      <c r="F138" s="70"/>
      <c r="G138" s="70"/>
      <c r="H138" s="98"/>
      <c r="J138" s="416"/>
      <c r="K138" s="416"/>
    </row>
    <row r="139" spans="1:11" s="10" customFormat="1" ht="12.5" x14ac:dyDescent="0.25">
      <c r="B139" s="95" t="s">
        <v>268</v>
      </c>
      <c r="C139" s="97">
        <v>0.15</v>
      </c>
      <c r="D139" s="401" t="s">
        <v>26</v>
      </c>
      <c r="E139" s="87"/>
      <c r="F139" s="87"/>
      <c r="G139" s="87"/>
      <c r="H139" s="98"/>
      <c r="J139" s="416"/>
      <c r="K139" s="416"/>
    </row>
    <row r="140" spans="1:11" s="10" customFormat="1" ht="11" thickBot="1" x14ac:dyDescent="0.3">
      <c r="B140" s="99" t="s">
        <v>80</v>
      </c>
      <c r="C140" s="100">
        <v>0.15</v>
      </c>
      <c r="J140" s="416"/>
      <c r="K140" s="416"/>
    </row>
    <row r="141" spans="1:11" s="10" customFormat="1" ht="10.5" customHeight="1" x14ac:dyDescent="0.25">
      <c r="A141" s="102"/>
      <c r="B141" s="103"/>
      <c r="C141" s="98"/>
      <c r="D141" s="98"/>
      <c r="E141" s="98"/>
      <c r="F141" s="98"/>
      <c r="G141" s="104"/>
      <c r="I141" s="416"/>
      <c r="J141" s="416"/>
    </row>
    <row r="142" spans="1:11" s="10" customFormat="1" ht="10.5" customHeight="1" x14ac:dyDescent="0.25">
      <c r="B142" s="262" t="s">
        <v>270</v>
      </c>
      <c r="C142" s="262"/>
      <c r="D142" s="262"/>
      <c r="E142" s="263"/>
      <c r="F142" s="263"/>
      <c r="G142" s="263"/>
      <c r="H142" s="104"/>
      <c r="J142" s="416"/>
      <c r="K142" s="416"/>
    </row>
    <row r="143" spans="1:11" s="10" customFormat="1" ht="10.5" customHeight="1" x14ac:dyDescent="0.25">
      <c r="B143" s="262" t="s">
        <v>85</v>
      </c>
      <c r="C143" s="262"/>
      <c r="D143" s="262"/>
      <c r="E143" s="262"/>
      <c r="F143" s="262"/>
      <c r="G143" s="262"/>
      <c r="H143" s="104"/>
      <c r="J143" s="416"/>
      <c r="K143" s="416"/>
    </row>
    <row r="144" spans="1:11" s="10" customFormat="1" ht="10.5" customHeight="1" x14ac:dyDescent="0.25">
      <c r="B144" s="262" t="s">
        <v>595</v>
      </c>
      <c r="C144" s="262"/>
      <c r="D144" s="262"/>
      <c r="E144" s="262"/>
      <c r="F144" s="262"/>
      <c r="G144" s="262"/>
      <c r="H144" s="104"/>
      <c r="J144" s="416"/>
      <c r="K144" s="416"/>
    </row>
    <row r="145" spans="1:20" s="10" customFormat="1" ht="10.5" customHeight="1" x14ac:dyDescent="0.25">
      <c r="B145" s="262" t="s">
        <v>86</v>
      </c>
      <c r="C145" s="262"/>
      <c r="D145" s="264"/>
      <c r="E145" s="264"/>
      <c r="F145" s="264"/>
      <c r="G145" s="264"/>
      <c r="H145" s="70"/>
      <c r="J145" s="416"/>
      <c r="K145" s="416"/>
    </row>
    <row r="146" spans="1:20" s="10" customFormat="1" ht="10.5" customHeight="1" x14ac:dyDescent="0.25">
      <c r="B146" s="262" t="s">
        <v>87</v>
      </c>
      <c r="C146" s="262"/>
      <c r="D146" s="264"/>
      <c r="E146" s="264"/>
      <c r="F146" s="264"/>
      <c r="G146" s="264"/>
      <c r="H146" s="70"/>
      <c r="J146" s="416"/>
      <c r="K146" s="416"/>
    </row>
    <row r="147" spans="1:20" s="10" customFormat="1" ht="10.5" customHeight="1" x14ac:dyDescent="0.25">
      <c r="B147" s="262" t="s">
        <v>88</v>
      </c>
      <c r="C147" s="262"/>
      <c r="D147" s="265"/>
      <c r="E147" s="265"/>
      <c r="F147" s="265"/>
      <c r="G147" s="265"/>
      <c r="J147" s="416"/>
      <c r="K147" s="416"/>
    </row>
    <row r="148" spans="1:20" s="10" customFormat="1" ht="11.25" customHeight="1" x14ac:dyDescent="0.25">
      <c r="H148" s="359"/>
      <c r="I148" s="416"/>
      <c r="J148" s="416"/>
    </row>
    <row r="149" spans="1:20" ht="10.9" customHeight="1" x14ac:dyDescent="0.25">
      <c r="B149" s="10"/>
      <c r="C149" s="10"/>
      <c r="D149" s="105"/>
      <c r="E149" s="105"/>
      <c r="F149" s="105"/>
      <c r="G149" s="105"/>
      <c r="H149" s="105"/>
      <c r="I149" s="105"/>
      <c r="J149" s="105"/>
      <c r="K149" s="292"/>
      <c r="L149" s="154"/>
      <c r="M149" s="154"/>
      <c r="N149" s="154"/>
      <c r="O149" s="154"/>
      <c r="P149" s="154"/>
      <c r="Q149" s="154"/>
      <c r="R149" s="154"/>
      <c r="S149" s="154"/>
      <c r="T149" s="154"/>
    </row>
    <row r="150" spans="1:20" ht="10.9" customHeight="1" x14ac:dyDescent="0.2">
      <c r="B150" s="105"/>
      <c r="C150" s="105"/>
      <c r="D150" s="105"/>
      <c r="E150" s="105"/>
      <c r="F150" s="105"/>
      <c r="G150" s="105"/>
      <c r="H150" s="105"/>
      <c r="I150" s="105"/>
      <c r="J150" s="105"/>
      <c r="K150" s="292"/>
      <c r="L150" s="154"/>
      <c r="M150" s="154"/>
      <c r="N150" s="154"/>
      <c r="O150" s="154"/>
      <c r="P150" s="154"/>
      <c r="Q150" s="154"/>
      <c r="R150" s="154"/>
      <c r="S150" s="154"/>
      <c r="T150" s="154"/>
    </row>
    <row r="151" spans="1:20" ht="10.9" customHeight="1" x14ac:dyDescent="0.2">
      <c r="B151" s="105"/>
      <c r="C151" s="105"/>
      <c r="D151" s="105"/>
      <c r="E151" s="105"/>
      <c r="F151" s="105"/>
      <c r="G151" s="105"/>
      <c r="H151" s="105"/>
      <c r="I151" s="105"/>
      <c r="J151" s="105"/>
      <c r="K151" s="292"/>
      <c r="L151" s="154"/>
      <c r="M151" s="154"/>
      <c r="N151" s="154"/>
      <c r="O151" s="154"/>
      <c r="P151" s="154"/>
      <c r="Q151" s="154"/>
      <c r="R151" s="154"/>
      <c r="S151" s="154"/>
      <c r="T151" s="154"/>
    </row>
    <row r="152" spans="1:20" ht="10.9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292"/>
      <c r="L152" s="154"/>
      <c r="M152" s="154"/>
      <c r="N152" s="154"/>
      <c r="O152" s="154"/>
      <c r="P152" s="154"/>
      <c r="Q152" s="154"/>
      <c r="R152" s="154"/>
      <c r="S152" s="154"/>
      <c r="T152" s="154"/>
    </row>
    <row r="153" spans="1:20" ht="10.9" customHeight="1" x14ac:dyDescent="0.2">
      <c r="B153" s="105"/>
      <c r="C153" s="105"/>
      <c r="D153" s="105"/>
      <c r="E153" s="105"/>
      <c r="F153" s="105"/>
      <c r="G153" s="105"/>
      <c r="H153" s="105"/>
      <c r="I153" s="105"/>
      <c r="J153" s="105"/>
      <c r="K153" s="292"/>
      <c r="L153" s="154"/>
      <c r="M153" s="154"/>
      <c r="N153" s="154"/>
      <c r="O153" s="154"/>
      <c r="P153" s="154"/>
      <c r="Q153" s="154"/>
      <c r="R153" s="154"/>
      <c r="S153" s="154"/>
      <c r="T153" s="154"/>
    </row>
    <row r="154" spans="1:20" ht="10.9" customHeight="1" x14ac:dyDescent="0.2">
      <c r="B154" s="105"/>
      <c r="C154" s="105"/>
      <c r="D154" s="105"/>
      <c r="E154" s="105"/>
      <c r="F154" s="105"/>
      <c r="G154" s="105"/>
      <c r="H154" s="105"/>
      <c r="I154" s="105"/>
      <c r="J154" s="105"/>
      <c r="K154" s="292"/>
      <c r="L154" s="154"/>
      <c r="M154" s="154"/>
      <c r="N154" s="154"/>
      <c r="O154" s="154"/>
      <c r="P154" s="154"/>
      <c r="Q154" s="154"/>
      <c r="R154" s="154"/>
      <c r="S154" s="154"/>
      <c r="T154" s="154"/>
    </row>
    <row r="155" spans="1:20" ht="10.9" customHeight="1" x14ac:dyDescent="0.2">
      <c r="A155" s="155"/>
      <c r="B155" s="105"/>
      <c r="C155" s="105"/>
      <c r="D155" s="105"/>
      <c r="E155" s="105"/>
      <c r="F155" s="105"/>
      <c r="G155" s="105"/>
      <c r="H155" s="105"/>
      <c r="I155" s="105"/>
      <c r="J155" s="105"/>
      <c r="K155" s="292"/>
      <c r="L155" s="154"/>
      <c r="M155" s="154"/>
      <c r="N155" s="154"/>
      <c r="O155" s="154"/>
      <c r="P155" s="154"/>
      <c r="Q155" s="154"/>
      <c r="R155" s="154"/>
      <c r="S155" s="154"/>
      <c r="T155" s="154"/>
    </row>
    <row r="156" spans="1:20" ht="10.9" customHeight="1" x14ac:dyDescent="0.2">
      <c r="A156" s="155"/>
      <c r="B156" s="105"/>
      <c r="C156" s="105"/>
      <c r="D156" s="105"/>
      <c r="E156" s="105"/>
      <c r="F156" s="105"/>
      <c r="G156" s="105"/>
      <c r="H156" s="105"/>
      <c r="I156" s="105"/>
      <c r="J156" s="105"/>
      <c r="K156" s="292"/>
      <c r="L156" s="154"/>
      <c r="M156" s="154"/>
      <c r="N156" s="154"/>
      <c r="O156" s="154"/>
      <c r="P156" s="154"/>
      <c r="Q156" s="154"/>
      <c r="R156" s="154"/>
      <c r="S156" s="154"/>
      <c r="T156" s="154"/>
    </row>
    <row r="157" spans="1:20" ht="10.9" customHeight="1" x14ac:dyDescent="0.2">
      <c r="A157" s="155"/>
      <c r="B157" s="105"/>
      <c r="C157" s="105"/>
      <c r="D157" s="105"/>
      <c r="E157" s="105"/>
      <c r="F157" s="105"/>
      <c r="G157" s="105"/>
      <c r="H157" s="105"/>
      <c r="I157" s="105"/>
      <c r="J157" s="105"/>
    </row>
    <row r="158" spans="1:20" ht="10.9" customHeight="1" x14ac:dyDescent="0.2">
      <c r="A158" s="155"/>
      <c r="B158" s="105"/>
      <c r="C158" s="105"/>
      <c r="D158" s="105"/>
      <c r="E158" s="105"/>
      <c r="F158" s="105"/>
      <c r="G158" s="105"/>
      <c r="H158" s="105"/>
      <c r="I158" s="105"/>
      <c r="J158" s="105"/>
    </row>
    <row r="159" spans="1:20" ht="10.9" customHeight="1" x14ac:dyDescent="0.2">
      <c r="A159" s="155"/>
      <c r="B159" s="105"/>
      <c r="C159" s="105"/>
      <c r="D159" s="105"/>
      <c r="E159" s="105"/>
      <c r="F159" s="105"/>
      <c r="G159" s="105"/>
      <c r="H159" s="105"/>
      <c r="I159" s="105"/>
      <c r="J159" s="105"/>
    </row>
    <row r="160" spans="1:20" ht="10.9" customHeight="1" x14ac:dyDescent="0.2">
      <c r="A160" s="155"/>
      <c r="B160" s="105"/>
      <c r="C160" s="105"/>
      <c r="D160" s="105"/>
      <c r="E160" s="105"/>
      <c r="F160" s="105"/>
      <c r="G160" s="105"/>
      <c r="H160" s="105"/>
      <c r="I160" s="105"/>
      <c r="J160" s="105"/>
    </row>
    <row r="161" spans="1:12" ht="10.9" customHeight="1" x14ac:dyDescent="0.2">
      <c r="A161" s="155"/>
      <c r="B161" s="105"/>
      <c r="C161" s="105"/>
      <c r="D161" s="105"/>
      <c r="E161" s="105"/>
      <c r="F161" s="105"/>
      <c r="G161" s="105"/>
      <c r="H161" s="105"/>
      <c r="I161" s="105"/>
      <c r="J161" s="105"/>
    </row>
    <row r="162" spans="1:12" ht="10.9" customHeight="1" x14ac:dyDescent="0.2">
      <c r="A162" s="155"/>
      <c r="B162" s="105"/>
      <c r="C162" s="105"/>
      <c r="D162" s="105"/>
      <c r="E162" s="105"/>
      <c r="F162" s="105"/>
      <c r="G162" s="105"/>
      <c r="H162" s="105"/>
      <c r="I162" s="105"/>
      <c r="J162" s="105"/>
    </row>
    <row r="163" spans="1:12" ht="10.9" customHeight="1" x14ac:dyDescent="0.2">
      <c r="A163" s="155"/>
      <c r="B163" s="105"/>
      <c r="C163" s="105"/>
      <c r="D163" s="105"/>
      <c r="E163" s="105"/>
      <c r="F163" s="105"/>
      <c r="G163" s="105"/>
      <c r="H163" s="105"/>
      <c r="I163" s="105"/>
      <c r="J163" s="105"/>
    </row>
    <row r="164" spans="1:12" ht="10.9" customHeight="1" x14ac:dyDescent="0.2">
      <c r="A164" s="155"/>
      <c r="B164" s="105"/>
      <c r="C164" s="105"/>
      <c r="D164" s="105"/>
      <c r="E164" s="105"/>
      <c r="F164" s="105"/>
      <c r="G164" s="105"/>
      <c r="H164" s="105"/>
      <c r="I164" s="105"/>
      <c r="J164" s="105"/>
      <c r="K164" s="155"/>
      <c r="L164" s="155"/>
    </row>
    <row r="165" spans="1:12" ht="10.9" customHeight="1" x14ac:dyDescent="0.2">
      <c r="A165" s="155"/>
      <c r="B165" s="105"/>
      <c r="C165" s="105"/>
      <c r="D165" s="105"/>
      <c r="E165" s="105"/>
      <c r="F165" s="105"/>
      <c r="G165" s="105"/>
      <c r="H165" s="105"/>
      <c r="I165" s="105"/>
      <c r="J165" s="105"/>
      <c r="K165" s="155"/>
      <c r="L165" s="155"/>
    </row>
    <row r="166" spans="1:12" ht="10.9" customHeight="1" x14ac:dyDescent="0.2">
      <c r="A166" s="155"/>
      <c r="B166" s="105"/>
      <c r="C166" s="105"/>
      <c r="D166" s="105"/>
      <c r="E166" s="105"/>
      <c r="F166" s="105"/>
      <c r="G166" s="105"/>
      <c r="H166" s="105"/>
      <c r="I166" s="105"/>
      <c r="J166" s="105"/>
      <c r="K166" s="155"/>
      <c r="L166" s="155"/>
    </row>
    <row r="167" spans="1:12" ht="10.9" customHeight="1" x14ac:dyDescent="0.2">
      <c r="A167" s="155"/>
      <c r="B167" s="105"/>
      <c r="C167" s="105"/>
      <c r="D167" s="105"/>
      <c r="E167" s="105"/>
      <c r="F167" s="105"/>
      <c r="G167" s="105"/>
      <c r="H167" s="105"/>
      <c r="I167" s="105"/>
      <c r="J167" s="105"/>
      <c r="K167" s="155"/>
      <c r="L167" s="155"/>
    </row>
    <row r="168" spans="1:12" ht="10.9" customHeight="1" x14ac:dyDescent="0.2">
      <c r="A168" s="155"/>
      <c r="B168" s="105"/>
      <c r="C168" s="105"/>
      <c r="D168" s="105"/>
      <c r="E168" s="105"/>
      <c r="F168" s="105"/>
      <c r="G168" s="105"/>
      <c r="H168" s="105"/>
      <c r="I168" s="105"/>
      <c r="J168" s="105"/>
      <c r="K168" s="155"/>
      <c r="L168" s="155"/>
    </row>
    <row r="169" spans="1:12" ht="10.9" customHeight="1" x14ac:dyDescent="0.2">
      <c r="A169" s="155"/>
      <c r="B169" s="105"/>
      <c r="C169" s="105"/>
      <c r="D169" s="105"/>
      <c r="E169" s="105"/>
      <c r="F169" s="105"/>
      <c r="G169" s="105"/>
      <c r="H169" s="105"/>
      <c r="K169" s="155"/>
      <c r="L169" s="155"/>
    </row>
    <row r="170" spans="1:12" ht="10.9" customHeight="1" x14ac:dyDescent="0.2">
      <c r="A170" s="155"/>
      <c r="B170" s="105"/>
      <c r="C170" s="105"/>
      <c r="K170" s="155"/>
      <c r="L170" s="155"/>
    </row>
    <row r="171" spans="1:12" ht="10.9" customHeight="1" x14ac:dyDescent="0.2">
      <c r="A171" s="155"/>
      <c r="B171" s="105"/>
      <c r="C171" s="105"/>
      <c r="K171" s="155"/>
      <c r="L171" s="155"/>
    </row>
  </sheetData>
  <mergeCells count="176">
    <mergeCell ref="B56:I56"/>
    <mergeCell ref="B65:I65"/>
    <mergeCell ref="F73:G73"/>
    <mergeCell ref="F77:G77"/>
    <mergeCell ref="F75:G75"/>
    <mergeCell ref="F74:G74"/>
    <mergeCell ref="B82:D82"/>
    <mergeCell ref="B115:E115"/>
    <mergeCell ref="B124:C124"/>
    <mergeCell ref="F76:G76"/>
    <mergeCell ref="F78:G78"/>
    <mergeCell ref="F79:G79"/>
    <mergeCell ref="B88:F88"/>
    <mergeCell ref="C106:C107"/>
    <mergeCell ref="D106:D107"/>
    <mergeCell ref="E106:E107"/>
    <mergeCell ref="F106:F107"/>
    <mergeCell ref="B57:B58"/>
    <mergeCell ref="C57:C58"/>
    <mergeCell ref="D57:D58"/>
    <mergeCell ref="E57:E58"/>
    <mergeCell ref="F57:G57"/>
    <mergeCell ref="H57:I57"/>
    <mergeCell ref="B66:B67"/>
    <mergeCell ref="C66:C67"/>
    <mergeCell ref="D66:D67"/>
    <mergeCell ref="E66:E67"/>
    <mergeCell ref="F66:G66"/>
    <mergeCell ref="H66:I66"/>
    <mergeCell ref="L50:L51"/>
    <mergeCell ref="B52:B53"/>
    <mergeCell ref="C52:C53"/>
    <mergeCell ref="D52:D53"/>
    <mergeCell ref="E52:E53"/>
    <mergeCell ref="H52:H53"/>
    <mergeCell ref="I52:I53"/>
    <mergeCell ref="K52:K53"/>
    <mergeCell ref="L52:L53"/>
    <mergeCell ref="J52:J53"/>
    <mergeCell ref="B50:B51"/>
    <mergeCell ref="C50:C51"/>
    <mergeCell ref="D50:D51"/>
    <mergeCell ref="E50:E51"/>
    <mergeCell ref="H50:H51"/>
    <mergeCell ref="I50:I51"/>
    <mergeCell ref="J50:J51"/>
    <mergeCell ref="K50:K51"/>
    <mergeCell ref="F50:G51"/>
    <mergeCell ref="F52:G53"/>
    <mergeCell ref="L46:L47"/>
    <mergeCell ref="B48:B49"/>
    <mergeCell ref="C48:C49"/>
    <mergeCell ref="D48:D49"/>
    <mergeCell ref="E48:E49"/>
    <mergeCell ref="H48:H49"/>
    <mergeCell ref="I48:I49"/>
    <mergeCell ref="J48:J49"/>
    <mergeCell ref="K48:K49"/>
    <mergeCell ref="L48:L49"/>
    <mergeCell ref="B46:B47"/>
    <mergeCell ref="C46:C47"/>
    <mergeCell ref="D46:D47"/>
    <mergeCell ref="E46:E47"/>
    <mergeCell ref="H46:H47"/>
    <mergeCell ref="I46:I47"/>
    <mergeCell ref="J46:J47"/>
    <mergeCell ref="K46:K47"/>
    <mergeCell ref="F46:G47"/>
    <mergeCell ref="F48:G49"/>
    <mergeCell ref="L42:L43"/>
    <mergeCell ref="B44:B45"/>
    <mergeCell ref="C44:C45"/>
    <mergeCell ref="D44:D45"/>
    <mergeCell ref="E44:E45"/>
    <mergeCell ref="H44:H45"/>
    <mergeCell ref="I44:I45"/>
    <mergeCell ref="J44:J45"/>
    <mergeCell ref="K44:K45"/>
    <mergeCell ref="L44:L45"/>
    <mergeCell ref="B42:B43"/>
    <mergeCell ref="C42:C43"/>
    <mergeCell ref="D42:D43"/>
    <mergeCell ref="E42:E43"/>
    <mergeCell ref="H42:H43"/>
    <mergeCell ref="I42:I43"/>
    <mergeCell ref="J42:J43"/>
    <mergeCell ref="K42:K43"/>
    <mergeCell ref="F42:G43"/>
    <mergeCell ref="F44:G45"/>
    <mergeCell ref="L38:L39"/>
    <mergeCell ref="B40:B41"/>
    <mergeCell ref="C40:C41"/>
    <mergeCell ref="D40:D41"/>
    <mergeCell ref="E40:E41"/>
    <mergeCell ref="H40:H41"/>
    <mergeCell ref="I40:I41"/>
    <mergeCell ref="J40:J41"/>
    <mergeCell ref="K40:K41"/>
    <mergeCell ref="L40:L41"/>
    <mergeCell ref="B38:B39"/>
    <mergeCell ref="C38:C39"/>
    <mergeCell ref="D38:D39"/>
    <mergeCell ref="E38:E39"/>
    <mergeCell ref="H38:H39"/>
    <mergeCell ref="I38:I39"/>
    <mergeCell ref="J38:J39"/>
    <mergeCell ref="K38:K39"/>
    <mergeCell ref="F38:G39"/>
    <mergeCell ref="F40:G41"/>
    <mergeCell ref="L34:L35"/>
    <mergeCell ref="B36:B37"/>
    <mergeCell ref="C36:C37"/>
    <mergeCell ref="D36:D37"/>
    <mergeCell ref="E36:E37"/>
    <mergeCell ref="H36:H37"/>
    <mergeCell ref="I36:I37"/>
    <mergeCell ref="J36:J37"/>
    <mergeCell ref="K36:K37"/>
    <mergeCell ref="L36:L37"/>
    <mergeCell ref="B34:B35"/>
    <mergeCell ref="C34:C35"/>
    <mergeCell ref="D34:D35"/>
    <mergeCell ref="E34:E35"/>
    <mergeCell ref="H34:H35"/>
    <mergeCell ref="I34:I35"/>
    <mergeCell ref="J34:J35"/>
    <mergeCell ref="K34:K35"/>
    <mergeCell ref="F34:G35"/>
    <mergeCell ref="F36:G37"/>
    <mergeCell ref="K30:K31"/>
    <mergeCell ref="L30:L31"/>
    <mergeCell ref="B32:B33"/>
    <mergeCell ref="C32:C33"/>
    <mergeCell ref="D32:D33"/>
    <mergeCell ref="E32:E33"/>
    <mergeCell ref="H32:H33"/>
    <mergeCell ref="I32:I33"/>
    <mergeCell ref="J32:J33"/>
    <mergeCell ref="K32:K33"/>
    <mergeCell ref="L32:L33"/>
    <mergeCell ref="F32:G33"/>
    <mergeCell ref="B6:G6"/>
    <mergeCell ref="B19:G19"/>
    <mergeCell ref="C26:E26"/>
    <mergeCell ref="B27:C27"/>
    <mergeCell ref="B28:J28"/>
    <mergeCell ref="B30:B31"/>
    <mergeCell ref="C30:C31"/>
    <mergeCell ref="D30:D31"/>
    <mergeCell ref="E30:E31"/>
    <mergeCell ref="H30:H31"/>
    <mergeCell ref="I30:I31"/>
    <mergeCell ref="J30:J31"/>
    <mergeCell ref="F29:G29"/>
    <mergeCell ref="F30:G31"/>
    <mergeCell ref="B20:B21"/>
    <mergeCell ref="C20:C21"/>
    <mergeCell ref="D20:D21"/>
    <mergeCell ref="E20:E21"/>
    <mergeCell ref="F20:G20"/>
    <mergeCell ref="B7:B8"/>
    <mergeCell ref="C7:C8"/>
    <mergeCell ref="D7:D8"/>
    <mergeCell ref="E7:E8"/>
    <mergeCell ref="F7:G7"/>
    <mergeCell ref="G88:I88"/>
    <mergeCell ref="B100:F100"/>
    <mergeCell ref="B109:H109"/>
    <mergeCell ref="C102:C103"/>
    <mergeCell ref="D102:D103"/>
    <mergeCell ref="E102:E103"/>
    <mergeCell ref="F102:F103"/>
    <mergeCell ref="C104:C105"/>
    <mergeCell ref="D104:D105"/>
    <mergeCell ref="E104:E105"/>
    <mergeCell ref="F104:F105"/>
  </mergeCells>
  <hyperlinks>
    <hyperlink ref="H27" location="ELLE.RU!A1" display="&lt;&lt; наверх"/>
    <hyperlink ref="J55" location="ELLE.RU!A1" display="&lt;&lt; наверх"/>
    <hyperlink ref="J64" location="ELLE.RU!A1" display="&lt;&lt; наверх"/>
    <hyperlink ref="H82" location="ELLE.RU!A1" display="&lt;&lt; наверх"/>
    <hyperlink ref="C1" location="TITLE!A1" display="TITLE"/>
    <hyperlink ref="D139" location="ELLE.RU!A1" display="&lt;&lt; наверх"/>
    <hyperlink ref="I77" r:id="rId1"/>
    <hyperlink ref="I76" r:id="rId2"/>
    <hyperlink ref="I75" r:id="rId3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41"/>
  <sheetViews>
    <sheetView topLeftCell="A28" workbookViewId="0">
      <selection activeCell="B15" sqref="B15"/>
    </sheetView>
  </sheetViews>
  <sheetFormatPr defaultColWidth="18.81640625" defaultRowHeight="11.5" x14ac:dyDescent="0.25"/>
  <cols>
    <col min="1" max="1" width="2.81640625" style="106" customWidth="1"/>
    <col min="2" max="2" width="26.7265625" style="106" customWidth="1"/>
    <col min="3" max="3" width="20.54296875" style="106" customWidth="1"/>
    <col min="4" max="4" width="23.453125" style="106" customWidth="1"/>
    <col min="5" max="5" width="14.81640625" style="106" customWidth="1"/>
    <col min="6" max="6" width="10" style="106" customWidth="1"/>
    <col min="7" max="7" width="11" style="106" customWidth="1"/>
    <col min="8" max="8" width="17.453125" style="106" customWidth="1"/>
    <col min="9" max="9" width="15.54296875" style="106" customWidth="1"/>
    <col min="10" max="10" width="14.453125" style="106" customWidth="1"/>
    <col min="11" max="11" width="10.1796875" style="106" customWidth="1"/>
    <col min="12" max="12" width="10.453125" style="106" customWidth="1"/>
    <col min="13" max="13" width="9.453125" style="106" customWidth="1"/>
    <col min="14" max="14" width="13" style="106" customWidth="1"/>
    <col min="15" max="16384" width="18.81640625" style="106"/>
  </cols>
  <sheetData>
    <row r="1" spans="1:19" ht="12.75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spans="1:19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</row>
    <row r="3" spans="1:19" ht="12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</row>
    <row r="4" spans="1:19" ht="17.5" x14ac:dyDescent="0.35">
      <c r="A4" s="105"/>
      <c r="B4" s="105"/>
      <c r="C4" s="105"/>
      <c r="D4" s="107" t="s">
        <v>89</v>
      </c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</row>
    <row r="5" spans="1:19" ht="12" thickBot="1" x14ac:dyDescent="0.3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</row>
    <row r="6" spans="1:19" ht="24.75" customHeight="1" thickBot="1" x14ac:dyDescent="0.3">
      <c r="A6" s="105"/>
      <c r="B6" s="924" t="s">
        <v>90</v>
      </c>
      <c r="C6" s="925"/>
      <c r="D6" s="925"/>
      <c r="E6" s="925"/>
      <c r="F6" s="925"/>
      <c r="G6" s="925"/>
      <c r="H6" s="925"/>
      <c r="I6" s="926"/>
      <c r="J6" s="105"/>
      <c r="K6" s="105"/>
      <c r="L6" s="105"/>
      <c r="M6" s="105"/>
      <c r="N6" s="105"/>
      <c r="O6" s="105"/>
      <c r="P6" s="105"/>
      <c r="Q6" s="105"/>
      <c r="R6" s="105"/>
    </row>
    <row r="7" spans="1:19" ht="18.75" customHeight="1" x14ac:dyDescent="0.25">
      <c r="A7" s="105"/>
      <c r="B7" s="938" t="s">
        <v>11</v>
      </c>
      <c r="C7" s="940" t="s">
        <v>12</v>
      </c>
      <c r="D7" s="942" t="s">
        <v>31</v>
      </c>
      <c r="E7" s="944" t="s">
        <v>91</v>
      </c>
      <c r="F7" s="948" t="s">
        <v>92</v>
      </c>
      <c r="G7" s="947"/>
      <c r="H7" s="948" t="s">
        <v>93</v>
      </c>
      <c r="I7" s="947"/>
      <c r="J7" s="105"/>
      <c r="K7" s="105"/>
      <c r="L7" s="105"/>
      <c r="M7" s="105"/>
      <c r="N7" s="105"/>
      <c r="O7" s="105"/>
      <c r="P7" s="105"/>
      <c r="Q7" s="105"/>
      <c r="R7" s="105"/>
    </row>
    <row r="8" spans="1:19" ht="18" customHeight="1" x14ac:dyDescent="0.25">
      <c r="A8" s="105"/>
      <c r="B8" s="939"/>
      <c r="C8" s="941"/>
      <c r="D8" s="943"/>
      <c r="E8" s="945"/>
      <c r="F8" s="108" t="s">
        <v>15</v>
      </c>
      <c r="G8" s="109" t="s">
        <v>16</v>
      </c>
      <c r="H8" s="108" t="s">
        <v>15</v>
      </c>
      <c r="I8" s="109" t="s">
        <v>16</v>
      </c>
      <c r="J8" s="105"/>
      <c r="K8" s="105"/>
      <c r="L8" s="105"/>
      <c r="M8" s="105"/>
      <c r="N8" s="105"/>
      <c r="O8" s="105"/>
      <c r="P8" s="105"/>
      <c r="Q8" s="105"/>
      <c r="R8" s="105"/>
    </row>
    <row r="9" spans="1:19" ht="18.5" customHeight="1" x14ac:dyDescent="0.25">
      <c r="A9" s="105"/>
      <c r="B9" s="110" t="s">
        <v>639</v>
      </c>
      <c r="C9" s="111" t="s">
        <v>94</v>
      </c>
      <c r="D9" s="112">
        <v>1800</v>
      </c>
      <c r="E9" s="113" t="s">
        <v>306</v>
      </c>
      <c r="F9" s="114">
        <f t="shared" ref="F9:F16" si="0">G9*1500</f>
        <v>2550000</v>
      </c>
      <c r="G9" s="115">
        <v>1700</v>
      </c>
      <c r="H9" s="114">
        <f>I9*2500</f>
        <v>4000000</v>
      </c>
      <c r="I9" s="115">
        <v>1600</v>
      </c>
      <c r="J9" s="433"/>
      <c r="K9" s="105"/>
      <c r="L9" s="105"/>
      <c r="M9" s="105"/>
      <c r="N9" s="105"/>
      <c r="O9" s="105"/>
      <c r="P9" s="105"/>
      <c r="Q9" s="105"/>
      <c r="R9" s="105"/>
    </row>
    <row r="10" spans="1:19" ht="19.5" customHeight="1" x14ac:dyDescent="0.25">
      <c r="A10" s="105"/>
      <c r="B10" s="116" t="s">
        <v>640</v>
      </c>
      <c r="C10" s="117" t="s">
        <v>94</v>
      </c>
      <c r="D10" s="118">
        <v>1100</v>
      </c>
      <c r="E10" s="119" t="s">
        <v>306</v>
      </c>
      <c r="F10" s="120">
        <f t="shared" si="0"/>
        <v>1500000</v>
      </c>
      <c r="G10" s="121">
        <v>1000</v>
      </c>
      <c r="H10" s="120">
        <f t="shared" ref="H10:H16" si="1">I10*2500</f>
        <v>2250000</v>
      </c>
      <c r="I10" s="121">
        <v>900</v>
      </c>
      <c r="J10" s="433"/>
      <c r="K10" s="105"/>
      <c r="L10" s="105"/>
      <c r="M10" s="105"/>
      <c r="N10" s="105"/>
      <c r="O10" s="105"/>
      <c r="P10" s="105"/>
      <c r="Q10" s="105"/>
      <c r="R10" s="105"/>
    </row>
    <row r="11" spans="1:19" ht="18.5" customHeight="1" x14ac:dyDescent="0.25">
      <c r="A11" s="105"/>
      <c r="B11" s="116" t="s">
        <v>641</v>
      </c>
      <c r="C11" s="117" t="s">
        <v>94</v>
      </c>
      <c r="D11" s="118">
        <v>950</v>
      </c>
      <c r="E11" s="119" t="s">
        <v>306</v>
      </c>
      <c r="F11" s="120">
        <f t="shared" si="0"/>
        <v>1200000</v>
      </c>
      <c r="G11" s="121">
        <v>800</v>
      </c>
      <c r="H11" s="120">
        <f t="shared" si="1"/>
        <v>1800000</v>
      </c>
      <c r="I11" s="121">
        <v>720</v>
      </c>
      <c r="J11" s="105"/>
      <c r="K11" s="105"/>
      <c r="L11" s="105"/>
      <c r="M11" s="105"/>
      <c r="N11" s="105"/>
      <c r="O11" s="105"/>
      <c r="P11" s="105"/>
      <c r="Q11" s="105"/>
      <c r="R11" s="105"/>
    </row>
    <row r="12" spans="1:19" ht="21.5" customHeight="1" x14ac:dyDescent="0.25">
      <c r="A12" s="105"/>
      <c r="B12" s="116" t="s">
        <v>597</v>
      </c>
      <c r="C12" s="117" t="s">
        <v>94</v>
      </c>
      <c r="D12" s="118">
        <v>520</v>
      </c>
      <c r="E12" s="119" t="s">
        <v>306</v>
      </c>
      <c r="F12" s="120">
        <f t="shared" si="0"/>
        <v>675000</v>
      </c>
      <c r="G12" s="121">
        <v>450</v>
      </c>
      <c r="H12" s="120">
        <f t="shared" si="1"/>
        <v>1000000</v>
      </c>
      <c r="I12" s="121">
        <v>400</v>
      </c>
      <c r="J12" s="105"/>
      <c r="K12" s="105"/>
      <c r="L12" s="105"/>
      <c r="M12" s="105"/>
      <c r="N12" s="105"/>
      <c r="O12" s="105"/>
      <c r="P12" s="105"/>
      <c r="Q12" s="105"/>
      <c r="R12" s="105"/>
    </row>
    <row r="13" spans="1:19" ht="15" customHeight="1" x14ac:dyDescent="0.25">
      <c r="A13" s="105"/>
      <c r="B13" s="116" t="s">
        <v>95</v>
      </c>
      <c r="C13" s="117" t="s">
        <v>96</v>
      </c>
      <c r="D13" s="118">
        <v>750</v>
      </c>
      <c r="E13" s="119" t="s">
        <v>307</v>
      </c>
      <c r="F13" s="120">
        <f t="shared" si="0"/>
        <v>975000</v>
      </c>
      <c r="G13" s="121">
        <v>650</v>
      </c>
      <c r="H13" s="120">
        <f t="shared" si="1"/>
        <v>1500000</v>
      </c>
      <c r="I13" s="121">
        <v>600</v>
      </c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ht="15" customHeight="1" x14ac:dyDescent="0.25">
      <c r="A14" s="105"/>
      <c r="B14" s="116" t="s">
        <v>97</v>
      </c>
      <c r="C14" s="117" t="s">
        <v>243</v>
      </c>
      <c r="D14" s="118">
        <v>500</v>
      </c>
      <c r="E14" s="119" t="s">
        <v>307</v>
      </c>
      <c r="F14" s="120">
        <f t="shared" si="0"/>
        <v>675000</v>
      </c>
      <c r="G14" s="121">
        <v>450</v>
      </c>
      <c r="H14" s="120">
        <f t="shared" si="1"/>
        <v>1000000</v>
      </c>
      <c r="I14" s="121">
        <v>400</v>
      </c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155" customFormat="1" ht="21" customHeight="1" x14ac:dyDescent="0.2">
      <c r="B15" s="116" t="s">
        <v>647</v>
      </c>
      <c r="C15" s="117" t="s">
        <v>99</v>
      </c>
      <c r="D15" s="118">
        <v>900</v>
      </c>
      <c r="E15" s="119" t="s">
        <v>224</v>
      </c>
      <c r="F15" s="120">
        <v>1200000</v>
      </c>
      <c r="G15" s="121">
        <v>800</v>
      </c>
      <c r="H15" s="120">
        <f t="shared" si="1"/>
        <v>1750000</v>
      </c>
      <c r="I15" s="121">
        <v>700</v>
      </c>
      <c r="J15" s="291"/>
      <c r="K15" s="254"/>
      <c r="L15" s="254"/>
      <c r="M15" s="254"/>
    </row>
    <row r="16" spans="1:19" ht="15" customHeight="1" x14ac:dyDescent="0.25">
      <c r="A16" s="105"/>
      <c r="B16" s="116" t="s">
        <v>598</v>
      </c>
      <c r="C16" s="117" t="s">
        <v>98</v>
      </c>
      <c r="D16" s="118">
        <v>150</v>
      </c>
      <c r="E16" s="119" t="s">
        <v>307</v>
      </c>
      <c r="F16" s="120">
        <f t="shared" si="0"/>
        <v>187500</v>
      </c>
      <c r="G16" s="121">
        <v>125</v>
      </c>
      <c r="H16" s="120">
        <f t="shared" si="1"/>
        <v>250000</v>
      </c>
      <c r="I16" s="121">
        <v>100</v>
      </c>
      <c r="J16" s="105"/>
      <c r="K16" s="105"/>
      <c r="L16" s="105"/>
      <c r="M16" s="105"/>
      <c r="N16" s="105"/>
      <c r="O16" s="105"/>
      <c r="P16" s="105"/>
      <c r="Q16" s="105"/>
      <c r="R16" s="105"/>
    </row>
    <row r="17" spans="1:20" ht="27.5" thickBot="1" x14ac:dyDescent="0.3">
      <c r="A17" s="105"/>
      <c r="B17" s="514" t="s">
        <v>100</v>
      </c>
      <c r="C17" s="124" t="s">
        <v>94</v>
      </c>
      <c r="D17" s="131">
        <v>800</v>
      </c>
      <c r="E17" s="125" t="s">
        <v>224</v>
      </c>
      <c r="F17" s="126">
        <f>G17*1500</f>
        <v>1125000</v>
      </c>
      <c r="G17" s="526">
        <v>750</v>
      </c>
      <c r="H17" s="126">
        <f>I17*2500</f>
        <v>1750000</v>
      </c>
      <c r="I17" s="526">
        <v>700</v>
      </c>
      <c r="J17" s="105"/>
      <c r="K17" s="105"/>
      <c r="L17" s="105"/>
      <c r="M17" s="105"/>
      <c r="N17" s="105"/>
      <c r="O17" s="105"/>
      <c r="P17" s="105"/>
      <c r="Q17" s="105"/>
      <c r="R17" s="105"/>
    </row>
    <row r="18" spans="1:20" ht="12" thickBot="1" x14ac:dyDescent="0.3">
      <c r="A18" s="105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</row>
    <row r="19" spans="1:20" ht="15.75" customHeight="1" thickBot="1" x14ac:dyDescent="0.3">
      <c r="A19" s="105"/>
      <c r="B19" s="924" t="s">
        <v>101</v>
      </c>
      <c r="C19" s="925"/>
      <c r="D19" s="925"/>
      <c r="E19" s="925"/>
      <c r="F19" s="925"/>
      <c r="G19" s="925"/>
      <c r="H19" s="925"/>
      <c r="I19" s="926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20" ht="17.25" customHeight="1" x14ac:dyDescent="0.25">
      <c r="A20" s="105"/>
      <c r="B20" s="938" t="s">
        <v>11</v>
      </c>
      <c r="C20" s="940" t="s">
        <v>12</v>
      </c>
      <c r="D20" s="942" t="s">
        <v>31</v>
      </c>
      <c r="E20" s="991" t="s">
        <v>91</v>
      </c>
      <c r="F20" s="993" t="s">
        <v>102</v>
      </c>
      <c r="G20" s="963"/>
      <c r="H20" s="985" t="s">
        <v>103</v>
      </c>
      <c r="I20" s="947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20" ht="18" customHeight="1" x14ac:dyDescent="0.25">
      <c r="A21" s="105"/>
      <c r="B21" s="939"/>
      <c r="C21" s="941"/>
      <c r="D21" s="943"/>
      <c r="E21" s="992"/>
      <c r="F21" s="434" t="s">
        <v>15</v>
      </c>
      <c r="G21" s="127" t="s">
        <v>104</v>
      </c>
      <c r="H21" s="108" t="s">
        <v>15</v>
      </c>
      <c r="I21" s="127" t="s">
        <v>104</v>
      </c>
      <c r="J21" s="105"/>
      <c r="K21" s="105"/>
      <c r="L21" s="105"/>
      <c r="M21" s="105"/>
      <c r="N21" s="105"/>
      <c r="O21" s="105"/>
      <c r="P21" s="105"/>
      <c r="Q21" s="105"/>
      <c r="R21" s="105"/>
    </row>
    <row r="22" spans="1:20" x14ac:dyDescent="0.25">
      <c r="A22" s="105"/>
      <c r="B22" s="116" t="s">
        <v>632</v>
      </c>
      <c r="C22" s="117" t="s">
        <v>105</v>
      </c>
      <c r="D22" s="118">
        <v>800</v>
      </c>
      <c r="E22" s="119" t="s">
        <v>106</v>
      </c>
      <c r="F22" s="120">
        <f t="shared" ref="F22:F24" si="2">G22*750</f>
        <v>562500</v>
      </c>
      <c r="G22" s="121">
        <v>750</v>
      </c>
      <c r="H22" s="120">
        <f t="shared" ref="H22:H24" si="3">I22*1500</f>
        <v>1012500</v>
      </c>
      <c r="I22" s="121">
        <v>675</v>
      </c>
      <c r="J22" s="105"/>
      <c r="K22" s="105"/>
      <c r="L22" s="105"/>
      <c r="M22" s="105"/>
      <c r="N22" s="105"/>
      <c r="O22" s="105"/>
      <c r="P22" s="105"/>
      <c r="Q22" s="105"/>
      <c r="R22" s="105"/>
    </row>
    <row r="23" spans="1:20" x14ac:dyDescent="0.25">
      <c r="A23" s="105"/>
      <c r="B23" s="116" t="s">
        <v>633</v>
      </c>
      <c r="C23" s="117" t="s">
        <v>105</v>
      </c>
      <c r="D23" s="118">
        <v>1000</v>
      </c>
      <c r="E23" s="119" t="s">
        <v>106</v>
      </c>
      <c r="F23" s="120">
        <f t="shared" si="2"/>
        <v>675000</v>
      </c>
      <c r="G23" s="121">
        <v>900</v>
      </c>
      <c r="H23" s="120">
        <f t="shared" si="3"/>
        <v>1200000</v>
      </c>
      <c r="I23" s="121">
        <v>800</v>
      </c>
      <c r="J23" s="105"/>
      <c r="K23" s="105"/>
      <c r="L23" s="105"/>
      <c r="M23" s="105"/>
      <c r="N23" s="105"/>
      <c r="O23" s="105"/>
      <c r="P23" s="105"/>
      <c r="Q23" s="105"/>
      <c r="R23" s="105"/>
    </row>
    <row r="24" spans="1:20" ht="18" x14ac:dyDescent="0.25">
      <c r="A24" s="105"/>
      <c r="B24" s="116" t="s">
        <v>599</v>
      </c>
      <c r="C24" s="117" t="s">
        <v>105</v>
      </c>
      <c r="D24" s="118">
        <v>1050</v>
      </c>
      <c r="E24" s="119" t="s">
        <v>106</v>
      </c>
      <c r="F24" s="120">
        <f t="shared" si="2"/>
        <v>712500</v>
      </c>
      <c r="G24" s="121">
        <v>950</v>
      </c>
      <c r="H24" s="120">
        <f t="shared" si="3"/>
        <v>1275000</v>
      </c>
      <c r="I24" s="121">
        <v>850</v>
      </c>
      <c r="J24" s="105"/>
      <c r="K24" s="105"/>
      <c r="L24" s="105"/>
      <c r="M24" s="105"/>
      <c r="N24" s="105"/>
      <c r="O24" s="105"/>
      <c r="P24" s="105"/>
      <c r="Q24" s="105"/>
      <c r="R24" s="105"/>
    </row>
    <row r="25" spans="1:20" ht="12" thickBot="1" x14ac:dyDescent="0.3">
      <c r="A25" s="105"/>
      <c r="B25" s="129" t="s">
        <v>107</v>
      </c>
      <c r="C25" s="130" t="s">
        <v>94</v>
      </c>
      <c r="D25" s="131">
        <v>75</v>
      </c>
      <c r="E25" s="125" t="s">
        <v>338</v>
      </c>
      <c r="F25" s="126">
        <v>300000</v>
      </c>
      <c r="G25" s="132" t="s">
        <v>108</v>
      </c>
      <c r="H25" s="126">
        <v>500000</v>
      </c>
      <c r="I25" s="132" t="s">
        <v>109</v>
      </c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20" x14ac:dyDescent="0.25">
      <c r="A26" s="105"/>
      <c r="B26" s="39" t="s">
        <v>25</v>
      </c>
      <c r="C26" s="133"/>
      <c r="D26" s="134"/>
      <c r="E26" s="135"/>
      <c r="F26" s="105"/>
      <c r="G26" s="136"/>
      <c r="H26" s="137"/>
      <c r="I26" s="136"/>
      <c r="J26" s="137"/>
      <c r="K26" s="105"/>
      <c r="L26" s="105"/>
      <c r="M26" s="105"/>
      <c r="N26" s="105"/>
      <c r="O26" s="105"/>
      <c r="P26" s="105"/>
      <c r="Q26" s="105"/>
      <c r="R26" s="105"/>
      <c r="S26" s="105"/>
    </row>
    <row r="27" spans="1:20" ht="13" thickBot="1" x14ac:dyDescent="0.3">
      <c r="A27" s="105"/>
      <c r="B27" s="39"/>
      <c r="C27" s="133"/>
      <c r="D27" s="134"/>
      <c r="E27" s="135"/>
      <c r="F27" s="105"/>
      <c r="G27" s="136"/>
      <c r="H27" s="137"/>
      <c r="I27" s="136"/>
      <c r="J27" s="138" t="s">
        <v>26</v>
      </c>
      <c r="K27" s="105"/>
      <c r="L27" s="105"/>
      <c r="M27" s="105"/>
      <c r="N27" s="105"/>
      <c r="O27" s="105"/>
      <c r="P27" s="105"/>
      <c r="Q27" s="105"/>
      <c r="R27" s="105"/>
      <c r="S27" s="105"/>
    </row>
    <row r="28" spans="1:20" ht="12" thickBot="1" x14ac:dyDescent="0.3">
      <c r="A28" s="105"/>
      <c r="B28" s="924" t="s">
        <v>5</v>
      </c>
      <c r="C28" s="925"/>
      <c r="D28" s="925"/>
      <c r="E28" s="925"/>
      <c r="F28" s="925"/>
      <c r="G28" s="925"/>
      <c r="H28" s="925"/>
      <c r="I28" s="925"/>
      <c r="J28" s="926"/>
      <c r="K28" s="105"/>
      <c r="L28" s="105"/>
      <c r="M28" s="105"/>
      <c r="N28" s="105"/>
      <c r="O28" s="105"/>
      <c r="P28" s="105"/>
      <c r="Q28" s="105"/>
      <c r="R28" s="105"/>
      <c r="S28" s="105"/>
    </row>
    <row r="29" spans="1:20" ht="12" thickBot="1" x14ac:dyDescent="0.3">
      <c r="A29" s="105"/>
      <c r="B29" s="139" t="s">
        <v>28</v>
      </c>
      <c r="C29" s="140" t="s">
        <v>12</v>
      </c>
      <c r="D29" s="140" t="s">
        <v>110</v>
      </c>
      <c r="E29" s="140" t="s">
        <v>30</v>
      </c>
      <c r="F29" s="986" t="s">
        <v>31</v>
      </c>
      <c r="G29" s="987"/>
      <c r="H29" s="140" t="s">
        <v>32</v>
      </c>
      <c r="I29" s="140" t="s">
        <v>33</v>
      </c>
      <c r="J29" s="141" t="s">
        <v>34</v>
      </c>
      <c r="K29" s="105"/>
      <c r="L29" s="105"/>
      <c r="M29" s="105"/>
      <c r="N29" s="105"/>
      <c r="O29" s="105"/>
      <c r="P29" s="105"/>
      <c r="Q29" s="105"/>
      <c r="R29" s="105"/>
      <c r="S29" s="105"/>
    </row>
    <row r="30" spans="1:20" x14ac:dyDescent="0.25">
      <c r="A30" s="105"/>
      <c r="B30" s="435" t="s">
        <v>600</v>
      </c>
      <c r="C30" s="143" t="s">
        <v>308</v>
      </c>
      <c r="D30" s="143" t="s">
        <v>147</v>
      </c>
      <c r="E30" s="144" t="s">
        <v>19</v>
      </c>
      <c r="F30" s="988">
        <v>1900</v>
      </c>
      <c r="G30" s="988"/>
      <c r="H30" s="426">
        <v>400000</v>
      </c>
      <c r="I30" s="426">
        <v>100000</v>
      </c>
      <c r="J30" s="427">
        <f>F30*H30/1000</f>
        <v>760000</v>
      </c>
      <c r="K30" s="436"/>
      <c r="L30" s="437"/>
      <c r="M30" s="438"/>
      <c r="N30" s="105"/>
      <c r="O30" s="105"/>
      <c r="P30" s="105"/>
      <c r="Q30" s="105"/>
      <c r="R30" s="105"/>
      <c r="S30" s="105"/>
      <c r="T30" s="105"/>
    </row>
    <row r="31" spans="1:20" ht="15" customHeight="1" x14ac:dyDescent="0.25">
      <c r="A31" s="105"/>
      <c r="B31" s="439" t="s">
        <v>601</v>
      </c>
      <c r="C31" s="440" t="s">
        <v>111</v>
      </c>
      <c r="D31" s="440" t="s">
        <v>147</v>
      </c>
      <c r="E31" s="441" t="s">
        <v>19</v>
      </c>
      <c r="F31" s="989">
        <v>1800</v>
      </c>
      <c r="G31" s="990"/>
      <c r="H31" s="442">
        <v>750000</v>
      </c>
      <c r="I31" s="442">
        <v>150000</v>
      </c>
      <c r="J31" s="443">
        <f t="shared" ref="J31:J41" si="4">F31*H31/1000</f>
        <v>1350000</v>
      </c>
      <c r="K31" s="433"/>
      <c r="L31" s="289"/>
      <c r="M31" s="105"/>
      <c r="N31" s="289"/>
      <c r="O31" s="105"/>
      <c r="P31" s="105"/>
      <c r="Q31" s="105"/>
      <c r="R31" s="105"/>
      <c r="S31" s="105"/>
    </row>
    <row r="32" spans="1:20" ht="12" thickBot="1" x14ac:dyDescent="0.3">
      <c r="A32" s="105"/>
      <c r="B32" s="145" t="s">
        <v>602</v>
      </c>
      <c r="C32" s="444" t="s">
        <v>111</v>
      </c>
      <c r="D32" s="444" t="s">
        <v>147</v>
      </c>
      <c r="E32" s="445" t="s">
        <v>19</v>
      </c>
      <c r="F32" s="984">
        <v>1700</v>
      </c>
      <c r="G32" s="984"/>
      <c r="H32" s="431">
        <v>1000000</v>
      </c>
      <c r="I32" s="431">
        <v>200000</v>
      </c>
      <c r="J32" s="446">
        <f t="shared" si="4"/>
        <v>1700000</v>
      </c>
      <c r="K32" s="433"/>
      <c r="L32" s="105"/>
      <c r="M32" s="105"/>
      <c r="N32" s="105"/>
      <c r="O32" s="105"/>
      <c r="P32" s="105"/>
      <c r="Q32" s="105"/>
      <c r="R32" s="105"/>
      <c r="S32" s="105"/>
    </row>
    <row r="33" spans="1:20" ht="15" customHeight="1" x14ac:dyDescent="0.25">
      <c r="A33" s="105"/>
      <c r="B33" s="142" t="s">
        <v>603</v>
      </c>
      <c r="C33" s="143" t="s">
        <v>111</v>
      </c>
      <c r="D33" s="143" t="s">
        <v>148</v>
      </c>
      <c r="E33" s="144" t="s">
        <v>19</v>
      </c>
      <c r="F33" s="994">
        <v>2300</v>
      </c>
      <c r="G33" s="995"/>
      <c r="H33" s="426">
        <v>400000</v>
      </c>
      <c r="I33" s="426">
        <v>100000</v>
      </c>
      <c r="J33" s="424">
        <f t="shared" si="4"/>
        <v>920000</v>
      </c>
      <c r="K33" s="436"/>
      <c r="L33" s="437"/>
      <c r="M33" s="438"/>
      <c r="N33" s="105"/>
      <c r="O33" s="289"/>
      <c r="P33" s="105"/>
      <c r="Q33" s="105"/>
      <c r="R33" s="105"/>
      <c r="S33" s="105"/>
      <c r="T33" s="105"/>
    </row>
    <row r="34" spans="1:20" x14ac:dyDescent="0.25">
      <c r="A34" s="105"/>
      <c r="B34" s="439" t="s">
        <v>604</v>
      </c>
      <c r="C34" s="440" t="s">
        <v>111</v>
      </c>
      <c r="D34" s="440" t="s">
        <v>148</v>
      </c>
      <c r="E34" s="441" t="s">
        <v>19</v>
      </c>
      <c r="F34" s="989">
        <v>2200</v>
      </c>
      <c r="G34" s="990"/>
      <c r="H34" s="442">
        <v>750000</v>
      </c>
      <c r="I34" s="442">
        <v>150000</v>
      </c>
      <c r="J34" s="443">
        <f t="shared" si="4"/>
        <v>1650000</v>
      </c>
      <c r="K34" s="433"/>
      <c r="L34" s="105"/>
      <c r="M34" s="105"/>
      <c r="N34" s="105"/>
      <c r="O34" s="105"/>
      <c r="P34" s="105"/>
      <c r="Q34" s="105"/>
      <c r="R34" s="105"/>
      <c r="S34" s="105"/>
    </row>
    <row r="35" spans="1:20" ht="15" customHeight="1" thickBot="1" x14ac:dyDescent="0.3">
      <c r="A35" s="105"/>
      <c r="B35" s="145" t="s">
        <v>605</v>
      </c>
      <c r="C35" s="444" t="s">
        <v>111</v>
      </c>
      <c r="D35" s="444" t="s">
        <v>148</v>
      </c>
      <c r="E35" s="445" t="s">
        <v>19</v>
      </c>
      <c r="F35" s="984">
        <v>2100</v>
      </c>
      <c r="G35" s="984"/>
      <c r="H35" s="431">
        <v>1000000</v>
      </c>
      <c r="I35" s="431">
        <v>200000</v>
      </c>
      <c r="J35" s="446">
        <f t="shared" si="4"/>
        <v>2100000</v>
      </c>
      <c r="K35" s="433"/>
      <c r="L35" s="289"/>
      <c r="M35" s="105"/>
      <c r="N35" s="289"/>
      <c r="O35" s="105"/>
      <c r="P35" s="105"/>
      <c r="Q35" s="105"/>
      <c r="R35" s="105"/>
      <c r="S35" s="105"/>
    </row>
    <row r="36" spans="1:20" ht="15" customHeight="1" x14ac:dyDescent="0.25">
      <c r="A36" s="105"/>
      <c r="B36" s="142" t="s">
        <v>606</v>
      </c>
      <c r="C36" s="143" t="s">
        <v>111</v>
      </c>
      <c r="D36" s="143" t="s">
        <v>112</v>
      </c>
      <c r="E36" s="144" t="s">
        <v>19</v>
      </c>
      <c r="F36" s="994">
        <v>2400</v>
      </c>
      <c r="G36" s="995"/>
      <c r="H36" s="426">
        <v>400000</v>
      </c>
      <c r="I36" s="426">
        <v>100000</v>
      </c>
      <c r="J36" s="424">
        <f t="shared" si="4"/>
        <v>960000</v>
      </c>
      <c r="K36" s="436"/>
      <c r="L36" s="437"/>
      <c r="M36" s="438"/>
      <c r="N36" s="105"/>
      <c r="O36" s="289"/>
      <c r="P36" s="105"/>
      <c r="Q36" s="105"/>
      <c r="R36" s="105"/>
      <c r="S36" s="105"/>
      <c r="T36" s="105"/>
    </row>
    <row r="37" spans="1:20" x14ac:dyDescent="0.25">
      <c r="A37" s="105"/>
      <c r="B37" s="439" t="s">
        <v>607</v>
      </c>
      <c r="C37" s="440" t="s">
        <v>111</v>
      </c>
      <c r="D37" s="440" t="s">
        <v>112</v>
      </c>
      <c r="E37" s="441" t="s">
        <v>19</v>
      </c>
      <c r="F37" s="989">
        <v>2300</v>
      </c>
      <c r="G37" s="990"/>
      <c r="H37" s="442">
        <v>750000</v>
      </c>
      <c r="I37" s="442">
        <v>150000</v>
      </c>
      <c r="J37" s="443">
        <f t="shared" si="4"/>
        <v>1725000</v>
      </c>
      <c r="K37" s="433"/>
      <c r="L37" s="105"/>
      <c r="M37" s="105"/>
      <c r="N37" s="105"/>
      <c r="O37" s="105"/>
      <c r="P37" s="105"/>
      <c r="Q37" s="105"/>
      <c r="R37" s="105"/>
      <c r="S37" s="105"/>
    </row>
    <row r="38" spans="1:20" ht="15" customHeight="1" thickBot="1" x14ac:dyDescent="0.3">
      <c r="A38" s="105"/>
      <c r="B38" s="145" t="s">
        <v>608</v>
      </c>
      <c r="C38" s="444" t="s">
        <v>111</v>
      </c>
      <c r="D38" s="444" t="s">
        <v>112</v>
      </c>
      <c r="E38" s="445" t="s">
        <v>19</v>
      </c>
      <c r="F38" s="984">
        <v>2200</v>
      </c>
      <c r="G38" s="984"/>
      <c r="H38" s="431">
        <v>1000000</v>
      </c>
      <c r="I38" s="431">
        <v>200000</v>
      </c>
      <c r="J38" s="446">
        <f t="shared" si="4"/>
        <v>2200000</v>
      </c>
      <c r="K38" s="433"/>
      <c r="L38" s="289"/>
      <c r="M38" s="105"/>
      <c r="N38" s="289"/>
      <c r="O38" s="105"/>
      <c r="P38" s="105"/>
      <c r="Q38" s="105"/>
      <c r="R38" s="105"/>
      <c r="S38" s="105"/>
    </row>
    <row r="39" spans="1:20" ht="15" customHeight="1" x14ac:dyDescent="0.25">
      <c r="A39" s="105"/>
      <c r="B39" s="142" t="s">
        <v>609</v>
      </c>
      <c r="C39" s="143" t="s">
        <v>111</v>
      </c>
      <c r="D39" s="143" t="s">
        <v>189</v>
      </c>
      <c r="E39" s="144" t="s">
        <v>19</v>
      </c>
      <c r="F39" s="994">
        <v>2500</v>
      </c>
      <c r="G39" s="995"/>
      <c r="H39" s="426">
        <v>400000</v>
      </c>
      <c r="I39" s="426">
        <v>100000</v>
      </c>
      <c r="J39" s="424">
        <f t="shared" si="4"/>
        <v>1000000</v>
      </c>
      <c r="K39" s="436"/>
      <c r="L39" s="437"/>
      <c r="M39" s="438"/>
      <c r="N39" s="105"/>
      <c r="O39" s="289"/>
      <c r="P39" s="105"/>
      <c r="Q39" s="105"/>
      <c r="R39" s="105"/>
      <c r="S39" s="105"/>
      <c r="T39" s="105"/>
    </row>
    <row r="40" spans="1:20" x14ac:dyDescent="0.25">
      <c r="A40" s="105"/>
      <c r="B40" s="439" t="s">
        <v>610</v>
      </c>
      <c r="C40" s="440" t="s">
        <v>111</v>
      </c>
      <c r="D40" s="440" t="s">
        <v>189</v>
      </c>
      <c r="E40" s="441" t="s">
        <v>19</v>
      </c>
      <c r="F40" s="989">
        <v>2400</v>
      </c>
      <c r="G40" s="990"/>
      <c r="H40" s="442">
        <v>750000</v>
      </c>
      <c r="I40" s="442">
        <v>150000</v>
      </c>
      <c r="J40" s="443">
        <f t="shared" si="4"/>
        <v>1800000</v>
      </c>
      <c r="K40" s="433"/>
      <c r="L40" s="105"/>
      <c r="M40" s="105"/>
      <c r="N40" s="105"/>
      <c r="O40" s="105"/>
      <c r="P40" s="105"/>
      <c r="Q40" s="105"/>
      <c r="R40" s="105"/>
      <c r="S40" s="105"/>
    </row>
    <row r="41" spans="1:20" ht="15" customHeight="1" thickBot="1" x14ac:dyDescent="0.3">
      <c r="A41" s="105"/>
      <c r="B41" s="447" t="s">
        <v>611</v>
      </c>
      <c r="C41" s="448" t="s">
        <v>111</v>
      </c>
      <c r="D41" s="448" t="s">
        <v>189</v>
      </c>
      <c r="E41" s="430" t="s">
        <v>19</v>
      </c>
      <c r="F41" s="998">
        <v>2300</v>
      </c>
      <c r="G41" s="998"/>
      <c r="H41" s="428">
        <v>1000000</v>
      </c>
      <c r="I41" s="428">
        <v>200000</v>
      </c>
      <c r="J41" s="425">
        <f t="shared" si="4"/>
        <v>2300000</v>
      </c>
      <c r="K41" s="105"/>
      <c r="L41" s="289"/>
      <c r="M41" s="105"/>
      <c r="N41" s="289"/>
      <c r="O41" s="105"/>
      <c r="P41" s="105"/>
      <c r="Q41" s="105"/>
      <c r="R41" s="105"/>
      <c r="S41" s="105"/>
    </row>
    <row r="42" spans="1:20" ht="13" thickBot="1" x14ac:dyDescent="0.3">
      <c r="A42" s="105"/>
      <c r="B42" s="146"/>
      <c r="C42" s="147"/>
      <c r="D42" s="147"/>
      <c r="E42" s="148"/>
      <c r="F42" s="149"/>
      <c r="G42" s="149"/>
      <c r="H42" s="150"/>
      <c r="I42" s="150"/>
      <c r="J42" s="138" t="s">
        <v>26</v>
      </c>
      <c r="K42" s="105"/>
      <c r="L42" s="105"/>
      <c r="M42" s="105"/>
      <c r="N42" s="105"/>
      <c r="O42" s="105"/>
      <c r="P42" s="105"/>
      <c r="Q42" s="105"/>
      <c r="R42" s="105"/>
      <c r="S42" s="105"/>
    </row>
    <row r="43" spans="1:20" ht="15" customHeight="1" thickBot="1" x14ac:dyDescent="0.3">
      <c r="A43" s="105"/>
      <c r="B43" s="924" t="s">
        <v>4</v>
      </c>
      <c r="C43" s="925"/>
      <c r="D43" s="925"/>
      <c r="E43" s="925"/>
      <c r="F43" s="925"/>
      <c r="G43" s="925"/>
      <c r="H43" s="925"/>
      <c r="I43" s="926"/>
      <c r="J43" s="105"/>
      <c r="K43" s="105"/>
      <c r="L43" s="105"/>
      <c r="M43" s="105"/>
      <c r="N43" s="105"/>
      <c r="O43" s="105"/>
      <c r="P43" s="105"/>
      <c r="Q43" s="105"/>
      <c r="R43" s="105"/>
    </row>
    <row r="44" spans="1:20" x14ac:dyDescent="0.25">
      <c r="A44" s="105"/>
      <c r="B44" s="981" t="s">
        <v>11</v>
      </c>
      <c r="C44" s="940" t="s">
        <v>12</v>
      </c>
      <c r="D44" s="940" t="s">
        <v>31</v>
      </c>
      <c r="E44" s="960" t="s">
        <v>91</v>
      </c>
      <c r="F44" s="962" t="s">
        <v>113</v>
      </c>
      <c r="G44" s="963"/>
      <c r="H44" s="962" t="s">
        <v>114</v>
      </c>
      <c r="I44" s="963"/>
      <c r="J44" s="105"/>
      <c r="K44" s="105"/>
      <c r="L44" s="105"/>
      <c r="M44" s="105"/>
      <c r="N44" s="105"/>
      <c r="O44" s="105"/>
      <c r="P44" s="105"/>
      <c r="Q44" s="105"/>
      <c r="R44" s="105"/>
    </row>
    <row r="45" spans="1:20" ht="17.25" customHeight="1" x14ac:dyDescent="0.25">
      <c r="A45" s="105"/>
      <c r="B45" s="999"/>
      <c r="C45" s="941"/>
      <c r="D45" s="941"/>
      <c r="E45" s="961"/>
      <c r="F45" s="151" t="s">
        <v>15</v>
      </c>
      <c r="G45" s="109" t="s">
        <v>16</v>
      </c>
      <c r="H45" s="151" t="s">
        <v>15</v>
      </c>
      <c r="I45" s="109" t="s">
        <v>16</v>
      </c>
      <c r="J45" s="105"/>
      <c r="K45" s="105"/>
      <c r="L45" s="105"/>
      <c r="M45" s="105"/>
      <c r="N45" s="105"/>
      <c r="O45" s="105"/>
      <c r="P45" s="105"/>
      <c r="Q45" s="105"/>
      <c r="R45" s="105"/>
    </row>
    <row r="46" spans="1:20" x14ac:dyDescent="0.25">
      <c r="A46" s="105"/>
      <c r="B46" s="116" t="s">
        <v>612</v>
      </c>
      <c r="C46" s="117" t="s">
        <v>94</v>
      </c>
      <c r="D46" s="118">
        <v>550</v>
      </c>
      <c r="E46" s="152" t="s">
        <v>339</v>
      </c>
      <c r="F46" s="120">
        <f t="shared" ref="F46:F49" si="5">G46*500</f>
        <v>250000</v>
      </c>
      <c r="G46" s="121">
        <v>500</v>
      </c>
      <c r="H46" s="120">
        <f t="shared" ref="H46:H49" si="6">I46*750</f>
        <v>352500</v>
      </c>
      <c r="I46" s="121">
        <v>470</v>
      </c>
      <c r="J46" s="105"/>
      <c r="K46" s="105"/>
      <c r="L46" s="105"/>
      <c r="M46" s="105"/>
      <c r="N46" s="105"/>
      <c r="O46" s="105"/>
      <c r="P46" s="105"/>
      <c r="Q46" s="105"/>
      <c r="R46" s="105"/>
    </row>
    <row r="47" spans="1:20" x14ac:dyDescent="0.25">
      <c r="A47" s="105"/>
      <c r="B47" s="116" t="s">
        <v>439</v>
      </c>
      <c r="C47" s="117" t="s">
        <v>94</v>
      </c>
      <c r="D47" s="118">
        <v>500</v>
      </c>
      <c r="E47" s="152" t="s">
        <v>339</v>
      </c>
      <c r="F47" s="120">
        <f t="shared" si="5"/>
        <v>225000</v>
      </c>
      <c r="G47" s="121">
        <v>450</v>
      </c>
      <c r="H47" s="120">
        <f t="shared" si="6"/>
        <v>315000</v>
      </c>
      <c r="I47" s="121">
        <v>420</v>
      </c>
      <c r="J47" s="105"/>
      <c r="K47" s="105"/>
      <c r="L47" s="105"/>
      <c r="M47" s="105"/>
      <c r="N47" s="105"/>
      <c r="O47" s="105"/>
      <c r="P47" s="105"/>
      <c r="Q47" s="105"/>
      <c r="R47" s="105"/>
    </row>
    <row r="48" spans="1:20" ht="18" x14ac:dyDescent="0.25">
      <c r="A48" s="105"/>
      <c r="B48" s="116" t="s">
        <v>211</v>
      </c>
      <c r="C48" s="117" t="s">
        <v>94</v>
      </c>
      <c r="D48" s="118">
        <v>600</v>
      </c>
      <c r="E48" s="152" t="s">
        <v>339</v>
      </c>
      <c r="F48" s="120">
        <f t="shared" ref="F48" si="7">G48*500</f>
        <v>275000</v>
      </c>
      <c r="G48" s="121">
        <v>550</v>
      </c>
      <c r="H48" s="120">
        <f t="shared" ref="H48" si="8">I48*750</f>
        <v>375000</v>
      </c>
      <c r="I48" s="121">
        <v>500</v>
      </c>
      <c r="J48" s="105"/>
      <c r="K48" s="105"/>
      <c r="L48" s="105"/>
      <c r="M48" s="105"/>
      <c r="N48" s="105"/>
      <c r="O48" s="105"/>
      <c r="P48" s="105"/>
      <c r="Q48" s="105"/>
      <c r="R48" s="105"/>
    </row>
    <row r="49" spans="1:20" ht="18.5" thickBot="1" x14ac:dyDescent="0.3">
      <c r="A49" s="105"/>
      <c r="B49" s="346" t="s">
        <v>350</v>
      </c>
      <c r="C49" s="527" t="s">
        <v>94</v>
      </c>
      <c r="D49" s="528">
        <v>900</v>
      </c>
      <c r="E49" s="529" t="s">
        <v>339</v>
      </c>
      <c r="F49" s="162">
        <f t="shared" si="5"/>
        <v>400000</v>
      </c>
      <c r="G49" s="163">
        <v>800</v>
      </c>
      <c r="H49" s="162">
        <f t="shared" si="6"/>
        <v>525000</v>
      </c>
      <c r="I49" s="163">
        <v>700</v>
      </c>
      <c r="J49" s="105"/>
      <c r="K49" s="105"/>
      <c r="L49" s="105"/>
      <c r="M49" s="105"/>
      <c r="N49" s="105"/>
      <c r="O49" s="105"/>
      <c r="P49" s="105"/>
      <c r="Q49" s="105"/>
      <c r="R49" s="105"/>
    </row>
    <row r="50" spans="1:20" s="155" customFormat="1" ht="21" customHeight="1" thickBot="1" x14ac:dyDescent="0.25">
      <c r="A50" s="195"/>
      <c r="B50" s="578" t="s">
        <v>442</v>
      </c>
      <c r="C50" s="579" t="s">
        <v>94</v>
      </c>
      <c r="D50" s="580">
        <v>1700</v>
      </c>
      <c r="E50" s="581"/>
      <c r="F50" s="136"/>
      <c r="G50" s="136"/>
      <c r="H50" s="136"/>
      <c r="I50" s="136"/>
      <c r="J50" s="292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1:20" ht="13" thickBot="1" x14ac:dyDescent="0.3">
      <c r="A51" s="105"/>
      <c r="B51" s="39"/>
      <c r="C51" s="133"/>
      <c r="D51" s="134"/>
      <c r="E51" s="135"/>
      <c r="F51" s="105"/>
      <c r="G51" s="136"/>
      <c r="H51" s="137"/>
      <c r="I51" s="137"/>
      <c r="J51" s="138" t="s">
        <v>26</v>
      </c>
      <c r="K51" s="105"/>
      <c r="L51" s="105"/>
      <c r="M51" s="105"/>
      <c r="N51" s="105"/>
      <c r="O51" s="105"/>
      <c r="P51" s="105"/>
      <c r="Q51" s="105"/>
      <c r="R51" s="105"/>
      <c r="S51" s="105"/>
    </row>
    <row r="52" spans="1:20" s="155" customFormat="1" ht="16.5" customHeight="1" thickBot="1" x14ac:dyDescent="0.25">
      <c r="A52" s="105"/>
      <c r="B52" s="924" t="s">
        <v>7</v>
      </c>
      <c r="C52" s="925"/>
      <c r="D52" s="925"/>
      <c r="E52" s="925"/>
      <c r="F52" s="925"/>
      <c r="G52" s="925"/>
      <c r="H52" s="925"/>
      <c r="I52" s="926"/>
      <c r="J52" s="154"/>
      <c r="K52" s="154"/>
      <c r="L52" s="154"/>
      <c r="M52" s="154"/>
      <c r="N52" s="154"/>
      <c r="O52" s="154"/>
      <c r="P52" s="154"/>
      <c r="Q52" s="154"/>
      <c r="R52" s="154"/>
      <c r="S52" s="154"/>
    </row>
    <row r="53" spans="1:20" s="155" customFormat="1" ht="10.9" customHeight="1" x14ac:dyDescent="0.2">
      <c r="A53" s="105"/>
      <c r="B53" s="981" t="s">
        <v>11</v>
      </c>
      <c r="C53" s="940" t="s">
        <v>12</v>
      </c>
      <c r="D53" s="940" t="s">
        <v>31</v>
      </c>
      <c r="E53" s="960" t="s">
        <v>91</v>
      </c>
      <c r="F53" s="962" t="s">
        <v>113</v>
      </c>
      <c r="G53" s="963"/>
      <c r="H53" s="962" t="s">
        <v>117</v>
      </c>
      <c r="I53" s="963"/>
      <c r="J53" s="154"/>
      <c r="K53" s="154"/>
      <c r="L53" s="154"/>
      <c r="M53" s="154"/>
      <c r="N53" s="154"/>
      <c r="O53" s="154"/>
      <c r="P53" s="154"/>
      <c r="Q53" s="154"/>
      <c r="R53" s="154"/>
      <c r="S53" s="154"/>
    </row>
    <row r="54" spans="1:20" s="155" customFormat="1" ht="21.75" customHeight="1" thickBot="1" x14ac:dyDescent="0.25">
      <c r="A54" s="105"/>
      <c r="B54" s="1006"/>
      <c r="C54" s="1007"/>
      <c r="D54" s="1007"/>
      <c r="E54" s="1008"/>
      <c r="F54" s="156" t="s">
        <v>15</v>
      </c>
      <c r="G54" s="157" t="s">
        <v>16</v>
      </c>
      <c r="H54" s="156" t="s">
        <v>15</v>
      </c>
      <c r="I54" s="157" t="s">
        <v>16</v>
      </c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1:20" s="155" customFormat="1" ht="29.25" customHeight="1" thickBot="1" x14ac:dyDescent="0.25">
      <c r="A55" s="105"/>
      <c r="B55" s="158" t="s">
        <v>118</v>
      </c>
      <c r="C55" s="159" t="s">
        <v>119</v>
      </c>
      <c r="D55" s="160">
        <v>1200</v>
      </c>
      <c r="E55" s="161" t="s">
        <v>309</v>
      </c>
      <c r="F55" s="162">
        <f>G55*500</f>
        <v>525000</v>
      </c>
      <c r="G55" s="163">
        <v>1050</v>
      </c>
      <c r="H55" s="162">
        <f>I55*1000</f>
        <v>920000</v>
      </c>
      <c r="I55" s="163">
        <v>920</v>
      </c>
      <c r="J55" s="154"/>
      <c r="K55" s="154"/>
      <c r="L55" s="154"/>
      <c r="M55" s="154"/>
      <c r="N55" s="154"/>
      <c r="O55" s="154"/>
      <c r="P55" s="154"/>
      <c r="Q55" s="154"/>
      <c r="R55" s="154"/>
    </row>
    <row r="56" spans="1:20" s="155" customFormat="1" ht="15.75" customHeight="1" thickBot="1" x14ac:dyDescent="0.25">
      <c r="A56" s="105"/>
      <c r="B56" s="164"/>
      <c r="C56" s="165"/>
      <c r="D56" s="136"/>
      <c r="E56" s="148"/>
      <c r="F56" s="166"/>
      <c r="G56" s="136"/>
      <c r="H56" s="136"/>
      <c r="I56" s="279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1:20" s="155" customFormat="1" ht="17.5" customHeight="1" thickBot="1" x14ac:dyDescent="0.25">
      <c r="A57" s="105"/>
      <c r="B57" s="924" t="s">
        <v>120</v>
      </c>
      <c r="C57" s="925"/>
      <c r="D57" s="925"/>
      <c r="E57" s="925"/>
      <c r="F57" s="925"/>
      <c r="G57" s="925"/>
      <c r="H57" s="925"/>
      <c r="I57" s="926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1:20" s="176" customFormat="1" ht="38.25" customHeight="1" thickBot="1" x14ac:dyDescent="0.25">
      <c r="A58" s="105"/>
      <c r="B58" s="246" t="s">
        <v>347</v>
      </c>
      <c r="C58" s="247" t="s">
        <v>13</v>
      </c>
      <c r="D58" s="247" t="s">
        <v>123</v>
      </c>
      <c r="E58" s="283" t="s">
        <v>124</v>
      </c>
      <c r="F58" s="1009" t="s">
        <v>125</v>
      </c>
      <c r="G58" s="1010"/>
      <c r="H58" s="283" t="s">
        <v>241</v>
      </c>
      <c r="I58" s="284" t="s">
        <v>192</v>
      </c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1:20" s="176" customFormat="1" ht="27" x14ac:dyDescent="0.2">
      <c r="A59" s="105"/>
      <c r="B59" s="257" t="s">
        <v>127</v>
      </c>
      <c r="C59" s="280" t="s">
        <v>436</v>
      </c>
      <c r="D59" s="281" t="s">
        <v>437</v>
      </c>
      <c r="E59" s="569">
        <v>1000000</v>
      </c>
      <c r="F59" s="997">
        <v>250000</v>
      </c>
      <c r="G59" s="997"/>
      <c r="H59" s="449" t="s">
        <v>438</v>
      </c>
      <c r="I59" s="282" t="s">
        <v>310</v>
      </c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  <row r="60" spans="1:20" s="176" customFormat="1" ht="36" x14ac:dyDescent="0.2">
      <c r="A60" s="105"/>
      <c r="B60" s="257" t="s">
        <v>358</v>
      </c>
      <c r="C60" s="280" t="s">
        <v>429</v>
      </c>
      <c r="D60" s="281" t="s">
        <v>467</v>
      </c>
      <c r="E60" s="509">
        <v>2000000</v>
      </c>
      <c r="F60" s="997">
        <v>500000</v>
      </c>
      <c r="G60" s="997"/>
      <c r="H60" s="449" t="s">
        <v>473</v>
      </c>
      <c r="I60" s="282" t="s">
        <v>310</v>
      </c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</row>
    <row r="61" spans="1:20" s="176" customFormat="1" ht="45" x14ac:dyDescent="0.2">
      <c r="A61" s="105"/>
      <c r="B61" s="177" t="s">
        <v>128</v>
      </c>
      <c r="C61" s="178" t="s">
        <v>208</v>
      </c>
      <c r="D61" s="179" t="s">
        <v>569</v>
      </c>
      <c r="E61" s="180">
        <v>2650000</v>
      </c>
      <c r="F61" s="996">
        <v>650000</v>
      </c>
      <c r="G61" s="996"/>
      <c r="H61" s="180" t="s">
        <v>431</v>
      </c>
      <c r="I61" s="181" t="s">
        <v>311</v>
      </c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1:20" s="155" customFormat="1" ht="54" x14ac:dyDescent="0.2">
      <c r="A62" s="105"/>
      <c r="B62" s="177" t="s">
        <v>129</v>
      </c>
      <c r="C62" s="178" t="s">
        <v>130</v>
      </c>
      <c r="D62" s="179" t="s">
        <v>613</v>
      </c>
      <c r="E62" s="180">
        <v>1600000</v>
      </c>
      <c r="F62" s="996">
        <v>400000</v>
      </c>
      <c r="G62" s="996"/>
      <c r="H62" s="180" t="s">
        <v>432</v>
      </c>
      <c r="I62" s="182">
        <v>4455</v>
      </c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1:20" s="155" customFormat="1" ht="45" x14ac:dyDescent="0.2">
      <c r="A63" s="105"/>
      <c r="B63" s="177" t="s">
        <v>131</v>
      </c>
      <c r="C63" s="178" t="s">
        <v>132</v>
      </c>
      <c r="D63" s="179" t="s">
        <v>614</v>
      </c>
      <c r="E63" s="180">
        <v>1600000</v>
      </c>
      <c r="F63" s="996">
        <v>400000</v>
      </c>
      <c r="G63" s="996"/>
      <c r="H63" s="180" t="s">
        <v>432</v>
      </c>
      <c r="I63" s="182"/>
      <c r="J63" s="188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1:20" s="155" customFormat="1" ht="60" customHeight="1" x14ac:dyDescent="0.2">
      <c r="A64" s="105"/>
      <c r="B64" s="177" t="s">
        <v>481</v>
      </c>
      <c r="C64" s="549" t="s">
        <v>477</v>
      </c>
      <c r="D64" s="179" t="s">
        <v>446</v>
      </c>
      <c r="E64" s="180">
        <v>1000000</v>
      </c>
      <c r="F64" s="996">
        <v>250000</v>
      </c>
      <c r="G64" s="996"/>
      <c r="H64" s="180" t="s">
        <v>642</v>
      </c>
      <c r="I64" s="182"/>
      <c r="K64" s="154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1:20" s="155" customFormat="1" ht="60" customHeight="1" x14ac:dyDescent="0.2">
      <c r="A65" s="105"/>
      <c r="B65" s="177" t="s">
        <v>482</v>
      </c>
      <c r="C65" s="549" t="s">
        <v>478</v>
      </c>
      <c r="D65" s="179" t="s">
        <v>476</v>
      </c>
      <c r="E65" s="180">
        <v>1800000</v>
      </c>
      <c r="F65" s="996">
        <v>400000</v>
      </c>
      <c r="G65" s="996"/>
      <c r="H65" s="180" t="s">
        <v>643</v>
      </c>
      <c r="I65" s="182"/>
      <c r="K65" s="154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1:20" s="155" customFormat="1" ht="60" customHeight="1" thickBot="1" x14ac:dyDescent="0.25">
      <c r="A66" s="105"/>
      <c r="B66" s="183" t="s">
        <v>483</v>
      </c>
      <c r="C66" s="184" t="s">
        <v>479</v>
      </c>
      <c r="D66" s="185" t="s">
        <v>484</v>
      </c>
      <c r="E66" s="423">
        <v>2500000</v>
      </c>
      <c r="F66" s="1015">
        <v>600000</v>
      </c>
      <c r="G66" s="1015"/>
      <c r="H66" s="432" t="s">
        <v>480</v>
      </c>
      <c r="I66" s="187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1:20" s="155" customFormat="1" ht="18.75" customHeight="1" thickBot="1" x14ac:dyDescent="0.25">
      <c r="A67" s="105"/>
      <c r="B67" s="189"/>
      <c r="C67" s="190"/>
      <c r="D67" s="191"/>
      <c r="E67" s="192"/>
      <c r="F67" s="192"/>
      <c r="G67" s="192"/>
      <c r="H67" s="193"/>
      <c r="I67" s="105"/>
      <c r="J67" s="195"/>
      <c r="K67" s="154"/>
      <c r="L67" s="154"/>
      <c r="M67" s="154"/>
      <c r="N67" s="154"/>
      <c r="O67" s="154"/>
      <c r="P67" s="154"/>
      <c r="Q67" s="154"/>
      <c r="R67" s="154"/>
      <c r="S67" s="154"/>
      <c r="T67" s="154"/>
    </row>
    <row r="68" spans="1:20" s="155" customFormat="1" ht="9.5" thickBot="1" x14ac:dyDescent="0.25">
      <c r="A68" s="105"/>
      <c r="B68" s="924" t="s">
        <v>133</v>
      </c>
      <c r="C68" s="925"/>
      <c r="D68" s="926"/>
      <c r="E68" s="194"/>
      <c r="F68" s="194"/>
      <c r="G68" s="194"/>
      <c r="H68" s="194"/>
      <c r="I68" s="105"/>
      <c r="J68" s="195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1:20" s="155" customFormat="1" ht="18" customHeight="1" x14ac:dyDescent="0.2">
      <c r="A69" s="105"/>
      <c r="B69" s="196" t="s">
        <v>49</v>
      </c>
      <c r="C69" s="197" t="s">
        <v>50</v>
      </c>
      <c r="D69" s="198" t="s">
        <v>47</v>
      </c>
      <c r="E69" s="199"/>
      <c r="F69" s="199"/>
      <c r="G69" s="199"/>
      <c r="H69" s="199"/>
      <c r="I69" s="105"/>
      <c r="J69" s="195"/>
      <c r="K69" s="154"/>
      <c r="L69" s="154"/>
      <c r="M69" s="154"/>
      <c r="N69" s="154"/>
      <c r="O69" s="154"/>
      <c r="P69" s="154"/>
      <c r="Q69" s="154"/>
      <c r="R69" s="154"/>
      <c r="S69" s="154"/>
      <c r="T69" s="154"/>
    </row>
    <row r="70" spans="1:20" s="155" customFormat="1" ht="18" customHeight="1" thickBot="1" x14ac:dyDescent="0.25">
      <c r="A70" s="105"/>
      <c r="B70" s="200" t="s">
        <v>134</v>
      </c>
      <c r="C70" s="201">
        <v>115000</v>
      </c>
      <c r="D70" s="202" t="s">
        <v>135</v>
      </c>
      <c r="E70" s="134"/>
      <c r="F70" s="134"/>
      <c r="G70" s="134"/>
      <c r="H70" s="134"/>
      <c r="I70" s="105"/>
      <c r="J70" s="195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1:20" s="155" customFormat="1" ht="17.25" customHeight="1" thickBot="1" x14ac:dyDescent="0.25">
      <c r="A71" s="105"/>
      <c r="B71" s="189"/>
      <c r="C71" s="192"/>
      <c r="D71" s="134"/>
      <c r="E71" s="134"/>
      <c r="F71" s="134"/>
      <c r="G71" s="134"/>
      <c r="H71" s="134"/>
      <c r="I71" s="105"/>
      <c r="J71" s="195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1:20" s="155" customFormat="1" ht="20" customHeight="1" x14ac:dyDescent="0.2">
      <c r="A72" s="105"/>
      <c r="B72" s="905" t="s">
        <v>48</v>
      </c>
      <c r="C72" s="906"/>
      <c r="D72" s="906"/>
      <c r="E72" s="906"/>
      <c r="F72" s="906"/>
      <c r="G72" s="905" t="s">
        <v>537</v>
      </c>
      <c r="H72" s="906"/>
      <c r="I72" s="907"/>
      <c r="J72" s="154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20" s="155" customFormat="1" ht="20" customHeight="1" x14ac:dyDescent="0.2">
      <c r="A73" s="105"/>
      <c r="B73" s="298" t="s">
        <v>11</v>
      </c>
      <c r="C73" s="299" t="s">
        <v>136</v>
      </c>
      <c r="D73" s="601" t="s">
        <v>513</v>
      </c>
      <c r="E73" s="601" t="s">
        <v>33</v>
      </c>
      <c r="F73" s="601" t="s">
        <v>47</v>
      </c>
      <c r="G73" s="298" t="s">
        <v>510</v>
      </c>
      <c r="H73" s="299" t="s">
        <v>47</v>
      </c>
      <c r="I73" s="300" t="s">
        <v>509</v>
      </c>
      <c r="J73" s="154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20" s="155" customFormat="1" ht="20" customHeight="1" x14ac:dyDescent="0.2">
      <c r="A74" s="105"/>
      <c r="B74" s="303" t="s">
        <v>285</v>
      </c>
      <c r="C74" s="655">
        <v>286000</v>
      </c>
      <c r="D74" s="654" t="s">
        <v>514</v>
      </c>
      <c r="E74" s="655">
        <v>45000</v>
      </c>
      <c r="F74" s="619">
        <v>90000</v>
      </c>
      <c r="G74" s="606">
        <f>(H74/1000)*1000</f>
        <v>27000</v>
      </c>
      <c r="H74" s="607">
        <f>(F74*1.3)-F74</f>
        <v>27000</v>
      </c>
      <c r="I74" s="748">
        <f t="shared" ref="I74:I77" si="9">E74+G74</f>
        <v>72000</v>
      </c>
      <c r="J74" s="154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20" s="155" customFormat="1" ht="20" customHeight="1" x14ac:dyDescent="0.2">
      <c r="A75" s="105"/>
      <c r="B75" s="304" t="s">
        <v>548</v>
      </c>
      <c r="C75" s="655">
        <v>286000</v>
      </c>
      <c r="D75" s="602" t="s">
        <v>511</v>
      </c>
      <c r="E75" s="656">
        <v>17000</v>
      </c>
      <c r="F75" s="605">
        <v>40000</v>
      </c>
      <c r="G75" s="621">
        <f t="shared" ref="G75:G78" si="10">(H75/1000)*1000</f>
        <v>12000</v>
      </c>
      <c r="H75" s="742">
        <f>(F75*1.3)-F75</f>
        <v>12000</v>
      </c>
      <c r="I75" s="749">
        <f t="shared" si="9"/>
        <v>29000</v>
      </c>
      <c r="J75" s="154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20" s="155" customFormat="1" ht="20" customHeight="1" x14ac:dyDescent="0.2">
      <c r="A76" s="105"/>
      <c r="B76" s="304" t="s">
        <v>535</v>
      </c>
      <c r="C76" s="655">
        <v>286000</v>
      </c>
      <c r="D76" s="602" t="s">
        <v>511</v>
      </c>
      <c r="E76" s="656">
        <v>35000</v>
      </c>
      <c r="F76" s="605">
        <v>110000</v>
      </c>
      <c r="G76" s="622">
        <f t="shared" si="10"/>
        <v>33000</v>
      </c>
      <c r="H76" s="742">
        <f>(F76*1.3)-F76</f>
        <v>33000</v>
      </c>
      <c r="I76" s="749">
        <f t="shared" si="9"/>
        <v>68000</v>
      </c>
      <c r="J76" s="154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20" s="155" customFormat="1" ht="20" customHeight="1" x14ac:dyDescent="0.2">
      <c r="A77" s="105"/>
      <c r="B77" s="304" t="s">
        <v>395</v>
      </c>
      <c r="C77" s="655">
        <v>286000</v>
      </c>
      <c r="D77" s="602" t="s">
        <v>515</v>
      </c>
      <c r="E77" s="655">
        <v>55000</v>
      </c>
      <c r="F77" s="605">
        <v>100000</v>
      </c>
      <c r="G77" s="622">
        <f t="shared" si="10"/>
        <v>30000</v>
      </c>
      <c r="H77" s="742">
        <f>(F77*1.3)-F77</f>
        <v>30000</v>
      </c>
      <c r="I77" s="749">
        <f t="shared" si="9"/>
        <v>85000</v>
      </c>
      <c r="J77" s="154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20" s="155" customFormat="1" ht="26" customHeight="1" thickBot="1" x14ac:dyDescent="0.25">
      <c r="A78" s="105"/>
      <c r="B78" s="183" t="s">
        <v>536</v>
      </c>
      <c r="C78" s="655">
        <v>286000</v>
      </c>
      <c r="D78" s="450" t="s">
        <v>523</v>
      </c>
      <c r="E78" s="655">
        <v>55000</v>
      </c>
      <c r="F78" s="611" t="s">
        <v>549</v>
      </c>
      <c r="G78" s="623">
        <f t="shared" si="10"/>
        <v>48000</v>
      </c>
      <c r="H78" s="614">
        <f>(160000*1.3)-160000</f>
        <v>48000</v>
      </c>
      <c r="I78" s="750">
        <f>E78+G78</f>
        <v>103000</v>
      </c>
      <c r="J78" s="154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20" s="155" customFormat="1" ht="20" customHeight="1" x14ac:dyDescent="0.2">
      <c r="A79" s="105"/>
      <c r="B79" s="615" t="s">
        <v>520</v>
      </c>
      <c r="C79" s="658">
        <f>SUM(C80:C82)</f>
        <v>1020000</v>
      </c>
      <c r="D79" s="616" t="s">
        <v>521</v>
      </c>
      <c r="E79" s="658">
        <f>SUM(E80:E82)</f>
        <v>29000</v>
      </c>
      <c r="F79" s="659">
        <v>120000</v>
      </c>
      <c r="G79" s="613">
        <f>(H79/1000)*1000</f>
        <v>36000</v>
      </c>
      <c r="H79" s="617">
        <f>(F79*1.3)-F79</f>
        <v>36000</v>
      </c>
      <c r="I79" s="751">
        <f>E79+G79</f>
        <v>65000</v>
      </c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20" s="155" customFormat="1" ht="20" customHeight="1" x14ac:dyDescent="0.2">
      <c r="A80" s="105"/>
      <c r="B80" s="304" t="s">
        <v>517</v>
      </c>
      <c r="C80" s="655">
        <v>300000</v>
      </c>
      <c r="D80" s="602" t="s">
        <v>522</v>
      </c>
      <c r="E80" s="656">
        <v>15000</v>
      </c>
      <c r="F80" s="661">
        <v>50000</v>
      </c>
      <c r="G80" s="624">
        <f>(H80/1000)*1000</f>
        <v>15000</v>
      </c>
      <c r="H80" s="608">
        <f>(F80*1.3)-F80</f>
        <v>15000</v>
      </c>
      <c r="I80" s="745">
        <f>E80+G80</f>
        <v>30000</v>
      </c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1:20" s="155" customFormat="1" ht="20" customHeight="1" x14ac:dyDescent="0.2">
      <c r="A81" s="105"/>
      <c r="B81" s="304" t="s">
        <v>518</v>
      </c>
      <c r="C81" s="655">
        <v>500000</v>
      </c>
      <c r="D81" s="602" t="s">
        <v>522</v>
      </c>
      <c r="E81" s="656">
        <v>8000</v>
      </c>
      <c r="F81" s="661">
        <v>50000</v>
      </c>
      <c r="G81" s="625">
        <f>(H81/1000)*1000</f>
        <v>15000</v>
      </c>
      <c r="H81" s="609">
        <f>(F81*1.3)-F81</f>
        <v>15000</v>
      </c>
      <c r="I81" s="745">
        <f t="shared" ref="I81:I83" si="11">E81+G81</f>
        <v>23000</v>
      </c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1:20" s="155" customFormat="1" ht="20" customHeight="1" x14ac:dyDescent="0.2">
      <c r="A82" s="105"/>
      <c r="B82" s="304" t="s">
        <v>519</v>
      </c>
      <c r="C82" s="655">
        <v>220000</v>
      </c>
      <c r="D82" s="602" t="s">
        <v>522</v>
      </c>
      <c r="E82" s="656">
        <v>6000</v>
      </c>
      <c r="F82" s="661">
        <v>50000</v>
      </c>
      <c r="G82" s="621">
        <f>(H82/1000)*1000</f>
        <v>15000</v>
      </c>
      <c r="H82" s="612">
        <f>(F82*1.3)-F82</f>
        <v>15000</v>
      </c>
      <c r="I82" s="744">
        <f t="shared" si="11"/>
        <v>21000</v>
      </c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1:20" s="155" customFormat="1" ht="35.5" customHeight="1" x14ac:dyDescent="0.2">
      <c r="A83" s="105"/>
      <c r="B83" s="304" t="s">
        <v>538</v>
      </c>
      <c r="C83" s="655">
        <f>C79</f>
        <v>1020000</v>
      </c>
      <c r="D83" s="602" t="s">
        <v>521</v>
      </c>
      <c r="E83" s="656">
        <f>E79</f>
        <v>29000</v>
      </c>
      <c r="F83" s="661">
        <v>150000</v>
      </c>
      <c r="G83" s="621">
        <f>(H83/1000)*1000</f>
        <v>45000</v>
      </c>
      <c r="H83" s="758">
        <f>(F83*1.3)-F83</f>
        <v>45000</v>
      </c>
      <c r="I83" s="745">
        <f t="shared" si="11"/>
        <v>74000</v>
      </c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1:20" s="155" customFormat="1" ht="29.5" customHeight="1" thickBot="1" x14ac:dyDescent="0.25">
      <c r="A84" s="105"/>
      <c r="B84" s="200" t="s">
        <v>399</v>
      </c>
      <c r="C84" s="450">
        <v>125000</v>
      </c>
      <c r="D84" s="694" t="s">
        <v>514</v>
      </c>
      <c r="E84" s="695"/>
      <c r="F84" s="756" t="s">
        <v>550</v>
      </c>
      <c r="G84" s="757"/>
      <c r="H84" s="693"/>
      <c r="I84" s="759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1:20" s="155" customFormat="1" ht="22.5" customHeight="1" thickBot="1" x14ac:dyDescent="0.25">
      <c r="A85" s="105"/>
      <c r="B85" s="303"/>
      <c r="C85" s="422"/>
      <c r="D85" s="134"/>
      <c r="E85" s="134"/>
      <c r="F85" s="134"/>
      <c r="G85" s="134"/>
      <c r="H85" s="134"/>
      <c r="I85" s="105"/>
      <c r="J85" s="195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1:20" s="155" customFormat="1" ht="20" customHeight="1" thickBot="1" x14ac:dyDescent="0.4">
      <c r="A86" s="105"/>
      <c r="B86" s="908" t="s">
        <v>524</v>
      </c>
      <c r="C86" s="909"/>
      <c r="D86" s="909"/>
      <c r="E86" s="909"/>
      <c r="F86" s="910"/>
      <c r="G86" s="600"/>
      <c r="H86" s="600"/>
      <c r="I86" s="600"/>
      <c r="J86" s="600"/>
      <c r="K86" s="154"/>
      <c r="L86" s="154"/>
      <c r="M86" s="154"/>
      <c r="N86" s="154"/>
      <c r="O86" s="154"/>
      <c r="P86" s="154"/>
      <c r="Q86" s="154"/>
      <c r="R86" s="154"/>
      <c r="S86" s="154"/>
      <c r="T86" s="154"/>
    </row>
    <row r="87" spans="1:20" s="155" customFormat="1" ht="20" customHeight="1" x14ac:dyDescent="0.35">
      <c r="A87" s="105"/>
      <c r="B87" s="629" t="s">
        <v>11</v>
      </c>
      <c r="C87" s="630" t="s">
        <v>136</v>
      </c>
      <c r="D87" s="631" t="s">
        <v>513</v>
      </c>
      <c r="E87" s="631" t="s">
        <v>33</v>
      </c>
      <c r="F87" s="632" t="s">
        <v>47</v>
      </c>
      <c r="G87" s="600"/>
      <c r="H87" s="600"/>
      <c r="I87" s="600"/>
      <c r="J87" s="600"/>
      <c r="K87" s="154"/>
      <c r="L87" s="154"/>
      <c r="M87" s="154"/>
      <c r="N87" s="154"/>
      <c r="O87" s="154"/>
      <c r="P87" s="154"/>
      <c r="Q87" s="154"/>
      <c r="R87" s="154"/>
      <c r="S87" s="154"/>
      <c r="T87" s="154"/>
    </row>
    <row r="88" spans="1:20" s="155" customFormat="1" ht="20" customHeight="1" x14ac:dyDescent="0.35">
      <c r="A88" s="105"/>
      <c r="B88" s="635" t="s">
        <v>532</v>
      </c>
      <c r="C88" s="1020">
        <f>C79</f>
        <v>1020000</v>
      </c>
      <c r="D88" s="1022" t="s">
        <v>523</v>
      </c>
      <c r="E88" s="1024">
        <f>E83</f>
        <v>29000</v>
      </c>
      <c r="F88" s="1026">
        <v>150000</v>
      </c>
      <c r="G88" s="600"/>
      <c r="H88" s="600"/>
      <c r="I88" s="600"/>
      <c r="J88" s="600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1:20" s="155" customFormat="1" ht="20" customHeight="1" x14ac:dyDescent="0.35">
      <c r="A89" s="105"/>
      <c r="B89" s="636" t="s">
        <v>516</v>
      </c>
      <c r="C89" s="1021"/>
      <c r="D89" s="1023"/>
      <c r="E89" s="1025"/>
      <c r="F89" s="1027"/>
      <c r="G89" s="600"/>
      <c r="H89" s="600"/>
      <c r="I89" s="600"/>
      <c r="J89" s="600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1:20" s="155" customFormat="1" ht="20" customHeight="1" x14ac:dyDescent="0.35">
      <c r="A90" s="105"/>
      <c r="B90" s="637" t="s">
        <v>533</v>
      </c>
      <c r="C90" s="1028">
        <f>C80</f>
        <v>300000</v>
      </c>
      <c r="D90" s="1000" t="s">
        <v>523</v>
      </c>
      <c r="E90" s="1002">
        <f>E80</f>
        <v>15000</v>
      </c>
      <c r="F90" s="1004">
        <v>70000</v>
      </c>
      <c r="G90" s="600"/>
      <c r="H90" s="600"/>
      <c r="I90" s="600"/>
      <c r="J90" s="600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1:20" s="155" customFormat="1" ht="20" customHeight="1" x14ac:dyDescent="0.35">
      <c r="A91" s="105"/>
      <c r="B91" s="633" t="s">
        <v>516</v>
      </c>
      <c r="C91" s="1003"/>
      <c r="D91" s="1001"/>
      <c r="E91" s="1003"/>
      <c r="F91" s="1005"/>
      <c r="G91" s="600"/>
      <c r="H91" s="600"/>
      <c r="I91" s="600"/>
      <c r="J91" s="600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1:20" s="155" customFormat="1" ht="20" customHeight="1" x14ac:dyDescent="0.35">
      <c r="A92" s="105"/>
      <c r="B92" s="622" t="s">
        <v>534</v>
      </c>
      <c r="C92" s="1002">
        <f>C81</f>
        <v>500000</v>
      </c>
      <c r="D92" s="1017" t="s">
        <v>523</v>
      </c>
      <c r="E92" s="1002">
        <f>E81</f>
        <v>8000</v>
      </c>
      <c r="F92" s="1004">
        <v>70000</v>
      </c>
      <c r="G92" s="600"/>
      <c r="H92" s="600"/>
      <c r="I92" s="600"/>
      <c r="J92" s="600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1:20" s="155" customFormat="1" ht="18.75" customHeight="1" thickBot="1" x14ac:dyDescent="0.4">
      <c r="A93" s="105"/>
      <c r="B93" s="634" t="s">
        <v>516</v>
      </c>
      <c r="C93" s="1016"/>
      <c r="D93" s="1018"/>
      <c r="E93" s="1016"/>
      <c r="F93" s="1019"/>
      <c r="G93" s="600"/>
      <c r="H93" s="600"/>
      <c r="I93" s="600"/>
      <c r="J93" s="600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1:20" s="155" customFormat="1" ht="18.75" customHeight="1" thickBot="1" x14ac:dyDescent="0.4">
      <c r="A94" s="105"/>
      <c r="B94" s="600"/>
      <c r="C94" s="600"/>
      <c r="D94" s="600"/>
      <c r="E94" s="600"/>
      <c r="F94" s="600"/>
      <c r="G94" s="600"/>
      <c r="H94" s="600"/>
      <c r="I94" s="600"/>
      <c r="J94" s="600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1:20" s="155" customFormat="1" ht="18.649999999999999" customHeight="1" thickBot="1" x14ac:dyDescent="0.25">
      <c r="A95" s="105"/>
      <c r="B95" s="1030" t="s">
        <v>497</v>
      </c>
      <c r="C95" s="1031"/>
      <c r="D95" s="1031"/>
      <c r="E95" s="1031"/>
      <c r="F95" s="1031"/>
      <c r="G95" s="1031"/>
      <c r="H95" s="1032"/>
      <c r="I95" s="105"/>
      <c r="J95" s="195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1:20" ht="36.5" thickBot="1" x14ac:dyDescent="0.3">
      <c r="B96" s="593" t="s">
        <v>28</v>
      </c>
      <c r="C96" s="591" t="s">
        <v>489</v>
      </c>
      <c r="D96" s="591" t="s">
        <v>123</v>
      </c>
      <c r="E96" s="592" t="s">
        <v>124</v>
      </c>
      <c r="F96" s="592" t="s">
        <v>496</v>
      </c>
      <c r="G96" s="592" t="s">
        <v>490</v>
      </c>
      <c r="H96" s="594" t="s">
        <v>491</v>
      </c>
    </row>
    <row r="97" spans="1:20" ht="69" customHeight="1" x14ac:dyDescent="0.25">
      <c r="B97" s="1051" t="s">
        <v>503</v>
      </c>
      <c r="C97" s="1011" t="s">
        <v>498</v>
      </c>
      <c r="D97" s="1011" t="s">
        <v>446</v>
      </c>
      <c r="E97" s="1013">
        <v>1000000</v>
      </c>
      <c r="F97" s="1013">
        <v>250000</v>
      </c>
      <c r="G97" s="1047" t="s">
        <v>492</v>
      </c>
      <c r="H97" s="1033" t="s">
        <v>501</v>
      </c>
    </row>
    <row r="98" spans="1:20" ht="3.5" hidden="1" customHeight="1" thickBot="1" x14ac:dyDescent="0.3">
      <c r="B98" s="1052"/>
      <c r="C98" s="1012"/>
      <c r="D98" s="1012"/>
      <c r="E98" s="1014"/>
      <c r="F98" s="1014"/>
      <c r="G98" s="1048" t="s">
        <v>493</v>
      </c>
      <c r="H98" s="1034"/>
    </row>
    <row r="99" spans="1:20" ht="71.5" customHeight="1" x14ac:dyDescent="0.25">
      <c r="B99" s="1035" t="s">
        <v>494</v>
      </c>
      <c r="C99" s="1037" t="s">
        <v>499</v>
      </c>
      <c r="D99" s="1039" t="s">
        <v>500</v>
      </c>
      <c r="E99" s="1041">
        <v>2500000</v>
      </c>
      <c r="F99" s="1043">
        <v>600000</v>
      </c>
      <c r="G99" s="1049">
        <v>350000</v>
      </c>
      <c r="H99" s="1045" t="s">
        <v>502</v>
      </c>
    </row>
    <row r="100" spans="1:20" ht="2" customHeight="1" thickBot="1" x14ac:dyDescent="0.3">
      <c r="B100" s="1036"/>
      <c r="C100" s="1038"/>
      <c r="D100" s="1040"/>
      <c r="E100" s="1042"/>
      <c r="F100" s="1044"/>
      <c r="G100" s="1050" t="s">
        <v>495</v>
      </c>
      <c r="H100" s="1046"/>
    </row>
    <row r="101" spans="1:20" s="155" customFormat="1" ht="18.649999999999999" customHeight="1" thickBot="1" x14ac:dyDescent="0.25">
      <c r="A101" s="105"/>
      <c r="B101" s="134"/>
      <c r="C101" s="192"/>
      <c r="D101" s="134"/>
      <c r="E101" s="134"/>
      <c r="F101" s="134"/>
      <c r="G101" s="134"/>
      <c r="H101" s="134"/>
      <c r="I101" s="105"/>
      <c r="J101" s="195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</row>
    <row r="102" spans="1:20" s="155" customFormat="1" ht="10.9" customHeight="1" thickBot="1" x14ac:dyDescent="0.25">
      <c r="A102" s="105"/>
      <c r="B102" s="924" t="s">
        <v>9</v>
      </c>
      <c r="C102" s="925"/>
      <c r="D102" s="925"/>
      <c r="E102" s="926"/>
      <c r="F102" s="134"/>
      <c r="G102" s="105"/>
      <c r="H102" s="105"/>
      <c r="I102" s="105"/>
      <c r="J102" s="195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</row>
    <row r="103" spans="1:20" s="155" customFormat="1" ht="10.9" customHeight="1" x14ac:dyDescent="0.2">
      <c r="A103" s="105"/>
      <c r="B103" s="203" t="s">
        <v>58</v>
      </c>
      <c r="C103" s="204">
        <v>0.6</v>
      </c>
      <c r="D103" s="204" t="s">
        <v>59</v>
      </c>
      <c r="E103" s="205">
        <v>0.8</v>
      </c>
      <c r="F103" s="134"/>
      <c r="G103" s="105"/>
      <c r="H103" s="105"/>
      <c r="I103" s="105"/>
      <c r="J103" s="195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</row>
    <row r="104" spans="1:20" s="155" customFormat="1" ht="10.9" customHeight="1" x14ac:dyDescent="0.2">
      <c r="A104" s="105"/>
      <c r="B104" s="206" t="s">
        <v>60</v>
      </c>
      <c r="C104" s="207">
        <v>1.2</v>
      </c>
      <c r="D104" s="207" t="s">
        <v>61</v>
      </c>
      <c r="E104" s="208">
        <v>0.9</v>
      </c>
      <c r="F104" s="209"/>
      <c r="G104" s="105"/>
      <c r="H104" s="105"/>
      <c r="I104" s="1029"/>
      <c r="J104" s="1029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</row>
    <row r="105" spans="1:20" s="155" customFormat="1" ht="10.9" customHeight="1" x14ac:dyDescent="0.2">
      <c r="A105" s="105"/>
      <c r="B105" s="206" t="s">
        <v>62</v>
      </c>
      <c r="C105" s="207">
        <v>1.3</v>
      </c>
      <c r="D105" s="207" t="s">
        <v>63</v>
      </c>
      <c r="E105" s="208">
        <v>1.3</v>
      </c>
      <c r="F105" s="209"/>
      <c r="G105" s="105"/>
      <c r="H105" s="105"/>
      <c r="I105" s="1029"/>
      <c r="J105" s="1029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</row>
    <row r="106" spans="1:20" s="155" customFormat="1" ht="10.9" customHeight="1" x14ac:dyDescent="0.2">
      <c r="A106" s="105"/>
      <c r="B106" s="206" t="s">
        <v>64</v>
      </c>
      <c r="C106" s="207">
        <v>1.2</v>
      </c>
      <c r="D106" s="207" t="s">
        <v>65</v>
      </c>
      <c r="E106" s="208">
        <v>1.3</v>
      </c>
      <c r="F106" s="209"/>
      <c r="G106" s="105"/>
      <c r="H106" s="105"/>
      <c r="I106" s="1029"/>
      <c r="J106" s="1029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</row>
    <row r="107" spans="1:20" s="155" customFormat="1" ht="10.9" customHeight="1" x14ac:dyDescent="0.2">
      <c r="A107" s="105"/>
      <c r="B107" s="206" t="s">
        <v>66</v>
      </c>
      <c r="C107" s="207">
        <v>1</v>
      </c>
      <c r="D107" s="207" t="s">
        <v>67</v>
      </c>
      <c r="E107" s="208">
        <v>1.4</v>
      </c>
      <c r="F107" s="209"/>
      <c r="G107" s="105"/>
      <c r="H107" s="105"/>
      <c r="I107" s="1029"/>
      <c r="J107" s="1029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</row>
    <row r="108" spans="1:20" s="155" customFormat="1" ht="10.9" customHeight="1" thickBot="1" x14ac:dyDescent="0.25">
      <c r="A108" s="105"/>
      <c r="B108" s="210" t="s">
        <v>68</v>
      </c>
      <c r="C108" s="211">
        <v>0.8</v>
      </c>
      <c r="D108" s="211" t="s">
        <v>69</v>
      </c>
      <c r="E108" s="212">
        <v>1.4</v>
      </c>
      <c r="F108" s="209"/>
      <c r="G108" s="105"/>
      <c r="H108" s="213"/>
      <c r="I108" s="1029"/>
      <c r="J108" s="1029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</row>
    <row r="109" spans="1:20" s="155" customFormat="1" ht="10.9" customHeight="1" thickBot="1" x14ac:dyDescent="0.25">
      <c r="A109" s="105"/>
      <c r="B109" s="209"/>
      <c r="C109" s="209"/>
      <c r="D109" s="209"/>
      <c r="E109" s="209"/>
      <c r="F109" s="209"/>
      <c r="G109" s="105"/>
      <c r="H109" s="213"/>
      <c r="I109" s="1029"/>
      <c r="J109" s="1029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</row>
    <row r="110" spans="1:20" s="65" customFormat="1" ht="28.5" customHeight="1" thickBot="1" x14ac:dyDescent="0.3">
      <c r="B110" s="800" t="s">
        <v>70</v>
      </c>
      <c r="C110" s="801"/>
      <c r="D110" s="70"/>
      <c r="E110" s="70"/>
      <c r="F110" s="70"/>
      <c r="G110" s="70"/>
      <c r="H110" s="92"/>
      <c r="I110" s="1029"/>
      <c r="J110" s="1029"/>
      <c r="K110" s="429"/>
    </row>
    <row r="111" spans="1:20" s="65" customFormat="1" ht="10.5" x14ac:dyDescent="0.25">
      <c r="B111" s="358" t="s">
        <v>71</v>
      </c>
      <c r="C111" s="93">
        <v>0.15</v>
      </c>
      <c r="D111" s="70"/>
      <c r="E111" s="70"/>
      <c r="F111" s="70"/>
      <c r="G111" s="70"/>
      <c r="H111" s="70"/>
      <c r="I111" s="1029"/>
      <c r="J111" s="1029"/>
      <c r="K111" s="429"/>
    </row>
    <row r="112" spans="1:20" s="65" customFormat="1" ht="42" x14ac:dyDescent="0.25">
      <c r="B112" s="358" t="s">
        <v>264</v>
      </c>
      <c r="C112" s="93">
        <v>0.15</v>
      </c>
      <c r="D112" s="70"/>
      <c r="E112" s="70"/>
      <c r="F112" s="70"/>
      <c r="G112" s="70"/>
      <c r="H112" s="70"/>
      <c r="I112" s="1029"/>
      <c r="J112" s="1029"/>
      <c r="K112" s="429"/>
    </row>
    <row r="113" spans="1:20" s="65" customFormat="1" ht="31.5" x14ac:dyDescent="0.25">
      <c r="B113" s="95" t="s">
        <v>209</v>
      </c>
      <c r="C113" s="94">
        <v>0.35</v>
      </c>
      <c r="D113" s="70"/>
      <c r="E113" s="70"/>
      <c r="F113" s="70"/>
      <c r="G113" s="70"/>
      <c r="H113" s="70"/>
      <c r="I113" s="1029"/>
      <c r="J113" s="1029"/>
      <c r="K113" s="429"/>
    </row>
    <row r="114" spans="1:20" s="65" customFormat="1" ht="10.5" x14ac:dyDescent="0.25">
      <c r="B114" s="357" t="s">
        <v>265</v>
      </c>
      <c r="C114" s="94">
        <v>0.15</v>
      </c>
      <c r="D114" s="70"/>
      <c r="E114" s="70"/>
      <c r="F114" s="70"/>
      <c r="G114" s="70"/>
      <c r="H114" s="70"/>
      <c r="I114" s="1029"/>
      <c r="J114" s="1029"/>
      <c r="K114" s="429"/>
    </row>
    <row r="115" spans="1:20" s="65" customFormat="1" ht="31.5" x14ac:dyDescent="0.25">
      <c r="B115" s="357" t="s">
        <v>72</v>
      </c>
      <c r="C115" s="94">
        <v>0.55000000000000004</v>
      </c>
      <c r="D115" s="70"/>
      <c r="E115" s="70"/>
      <c r="F115" s="70"/>
      <c r="G115" s="70"/>
      <c r="H115" s="70"/>
      <c r="I115" s="1029"/>
      <c r="J115" s="1029"/>
      <c r="K115" s="429"/>
    </row>
    <row r="116" spans="1:20" s="65" customFormat="1" ht="10.5" x14ac:dyDescent="0.25">
      <c r="B116" s="357" t="s">
        <v>191</v>
      </c>
      <c r="C116" s="94">
        <v>0.15</v>
      </c>
      <c r="D116" s="70"/>
      <c r="E116" s="70"/>
      <c r="F116" s="70"/>
      <c r="G116" s="70"/>
      <c r="H116" s="70"/>
      <c r="I116" s="1029"/>
      <c r="J116" s="1029"/>
      <c r="K116" s="429"/>
    </row>
    <row r="117" spans="1:20" s="65" customFormat="1" ht="10.5" x14ac:dyDescent="0.25">
      <c r="B117" s="357" t="s">
        <v>73</v>
      </c>
      <c r="C117" s="94">
        <v>0.15</v>
      </c>
      <c r="D117" s="70"/>
      <c r="E117" s="70"/>
      <c r="F117" s="70"/>
      <c r="G117" s="70"/>
      <c r="H117" s="70"/>
      <c r="I117" s="1029"/>
      <c r="J117" s="1029"/>
      <c r="K117" s="429"/>
    </row>
    <row r="118" spans="1:20" s="65" customFormat="1" ht="10.5" x14ac:dyDescent="0.25">
      <c r="B118" s="357" t="s">
        <v>266</v>
      </c>
      <c r="C118" s="94">
        <v>0.2</v>
      </c>
      <c r="D118" s="70"/>
      <c r="E118" s="70"/>
      <c r="F118" s="70"/>
      <c r="G118" s="70"/>
      <c r="H118" s="70"/>
      <c r="I118" s="1029"/>
      <c r="J118" s="1029"/>
      <c r="K118" s="429"/>
    </row>
    <row r="119" spans="1:20" s="10" customFormat="1" ht="10.5" x14ac:dyDescent="0.25">
      <c r="B119" s="357" t="s">
        <v>74</v>
      </c>
      <c r="C119" s="94">
        <v>0.15</v>
      </c>
      <c r="D119" s="70"/>
      <c r="E119" s="70"/>
      <c r="F119" s="70"/>
      <c r="G119" s="70"/>
      <c r="H119" s="70"/>
      <c r="I119" s="1029"/>
      <c r="J119" s="1029"/>
      <c r="K119" s="429"/>
    </row>
    <row r="120" spans="1:20" s="10" customFormat="1" ht="10.5" x14ac:dyDescent="0.25">
      <c r="B120" s="357" t="s">
        <v>75</v>
      </c>
      <c r="C120" s="94">
        <v>0.15</v>
      </c>
      <c r="D120" s="70"/>
      <c r="E120" s="70"/>
      <c r="F120" s="70"/>
      <c r="G120" s="70"/>
      <c r="H120" s="70"/>
      <c r="I120" s="1029"/>
      <c r="J120" s="1029"/>
      <c r="K120" s="429"/>
    </row>
    <row r="121" spans="1:20" s="10" customFormat="1" ht="31.5" x14ac:dyDescent="0.25">
      <c r="B121" s="357" t="s">
        <v>76</v>
      </c>
      <c r="C121" s="94">
        <v>0.25</v>
      </c>
      <c r="D121" s="70"/>
      <c r="E121" s="70"/>
      <c r="F121" s="70"/>
      <c r="G121" s="70"/>
      <c r="H121" s="70"/>
      <c r="I121" s="1029"/>
      <c r="J121" s="1029"/>
      <c r="K121" s="429"/>
    </row>
    <row r="122" spans="1:20" s="10" customFormat="1" ht="52.5" x14ac:dyDescent="0.25">
      <c r="B122" s="95" t="s">
        <v>77</v>
      </c>
      <c r="C122" s="96">
        <v>1</v>
      </c>
      <c r="D122" s="70"/>
      <c r="E122" s="70"/>
      <c r="F122" s="70"/>
      <c r="G122" s="70"/>
      <c r="H122" s="70"/>
      <c r="I122" s="1029"/>
      <c r="J122" s="1029"/>
      <c r="K122" s="429"/>
    </row>
    <row r="123" spans="1:20" s="10" customFormat="1" ht="10.5" x14ac:dyDescent="0.25">
      <c r="B123" s="95" t="s">
        <v>78</v>
      </c>
      <c r="C123" s="96">
        <v>0.5</v>
      </c>
      <c r="D123" s="70"/>
      <c r="E123" s="70"/>
      <c r="F123" s="70"/>
      <c r="G123" s="70"/>
      <c r="H123" s="88"/>
      <c r="I123" s="1029"/>
      <c r="J123" s="1029"/>
      <c r="K123" s="429"/>
    </row>
    <row r="124" spans="1:20" s="10" customFormat="1" ht="10.5" x14ac:dyDescent="0.25">
      <c r="B124" s="95" t="s">
        <v>79</v>
      </c>
      <c r="C124" s="96">
        <v>0.5</v>
      </c>
      <c r="D124" s="70"/>
      <c r="E124" s="70"/>
      <c r="F124" s="70"/>
      <c r="G124" s="70"/>
      <c r="H124" s="98"/>
      <c r="I124" s="1029"/>
      <c r="J124" s="1029"/>
      <c r="K124" s="429"/>
    </row>
    <row r="125" spans="1:20" s="10" customFormat="1" ht="12.5" x14ac:dyDescent="0.25">
      <c r="B125" s="95" t="s">
        <v>268</v>
      </c>
      <c r="C125" s="97">
        <v>0.15</v>
      </c>
      <c r="D125" s="401" t="s">
        <v>26</v>
      </c>
      <c r="E125" s="87"/>
      <c r="F125" s="87"/>
      <c r="G125" s="87"/>
      <c r="H125" s="98"/>
      <c r="I125" s="1029"/>
      <c r="J125" s="1029"/>
      <c r="K125" s="429"/>
    </row>
    <row r="126" spans="1:20" s="10" customFormat="1" ht="11" thickBot="1" x14ac:dyDescent="0.3">
      <c r="B126" s="99" t="s">
        <v>80</v>
      </c>
      <c r="C126" s="100">
        <v>0.15</v>
      </c>
      <c r="I126" s="1029"/>
      <c r="J126" s="1029"/>
      <c r="K126" s="429"/>
    </row>
    <row r="127" spans="1:20" s="65" customFormat="1" ht="21" customHeight="1" x14ac:dyDescent="0.25">
      <c r="A127" s="105"/>
      <c r="B127" s="209"/>
      <c r="C127" s="209"/>
      <c r="D127" s="209"/>
      <c r="E127" s="209"/>
      <c r="F127" s="209"/>
      <c r="G127" s="105"/>
      <c r="H127" s="213"/>
      <c r="I127" s="1029"/>
      <c r="J127" s="1029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</row>
    <row r="128" spans="1:20" s="65" customFormat="1" ht="10.9" customHeight="1" x14ac:dyDescent="0.25">
      <c r="A128" s="105"/>
      <c r="B128" s="214"/>
      <c r="C128" s="215"/>
      <c r="D128" s="87"/>
      <c r="E128" s="87"/>
      <c r="F128" s="87"/>
      <c r="G128" s="87"/>
      <c r="H128" s="98"/>
      <c r="I128" s="1"/>
      <c r="J128" s="1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</row>
    <row r="129" spans="1:20" s="65" customFormat="1" ht="10.9" customHeight="1" x14ac:dyDescent="0.25">
      <c r="A129" s="105"/>
      <c r="B129" s="102"/>
      <c r="C129" s="103"/>
      <c r="D129" s="98"/>
      <c r="E129" s="98"/>
      <c r="F129" s="98"/>
      <c r="G129" s="98"/>
      <c r="H129" s="104"/>
      <c r="I129" s="1"/>
      <c r="J129" s="1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</row>
    <row r="130" spans="1:20" s="65" customFormat="1" ht="10.9" customHeight="1" x14ac:dyDescent="0.25">
      <c r="A130" s="105"/>
      <c r="B130" s="262" t="s">
        <v>270</v>
      </c>
      <c r="C130" s="262"/>
      <c r="D130" s="262"/>
      <c r="E130" s="263"/>
      <c r="F130" s="263"/>
      <c r="G130" s="263"/>
      <c r="H130" s="104"/>
      <c r="I130" s="1"/>
      <c r="J130" s="1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</row>
    <row r="131" spans="1:20" s="65" customFormat="1" ht="10.9" customHeight="1" x14ac:dyDescent="0.25">
      <c r="A131" s="105"/>
      <c r="B131" s="262" t="s">
        <v>85</v>
      </c>
      <c r="C131" s="262"/>
      <c r="D131" s="262"/>
      <c r="E131" s="262"/>
      <c r="F131" s="262"/>
      <c r="G131" s="262"/>
      <c r="H131" s="104"/>
      <c r="I131" s="1"/>
      <c r="J131" s="1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</row>
    <row r="132" spans="1:20" s="65" customFormat="1" ht="10.9" customHeight="1" x14ac:dyDescent="0.25">
      <c r="A132" s="105"/>
      <c r="B132" s="262" t="s">
        <v>595</v>
      </c>
      <c r="C132" s="262"/>
      <c r="D132" s="262"/>
      <c r="E132" s="262"/>
      <c r="F132" s="262"/>
      <c r="G132" s="262"/>
      <c r="H132" s="104"/>
      <c r="I132" s="52"/>
      <c r="J132" s="52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</row>
    <row r="133" spans="1:20" s="65" customFormat="1" ht="10.9" customHeight="1" x14ac:dyDescent="0.25">
      <c r="A133" s="105"/>
      <c r="B133" s="262" t="s">
        <v>86</v>
      </c>
      <c r="C133" s="262"/>
      <c r="D133" s="264"/>
      <c r="E133" s="264"/>
      <c r="F133" s="264"/>
      <c r="G133" s="264"/>
      <c r="H133" s="70"/>
      <c r="I133" s="52"/>
      <c r="J133" s="52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</row>
    <row r="134" spans="1:20" x14ac:dyDescent="0.25">
      <c r="A134" s="105"/>
      <c r="B134" s="262" t="s">
        <v>87</v>
      </c>
      <c r="C134" s="262"/>
      <c r="D134" s="264"/>
      <c r="E134" s="264"/>
      <c r="F134" s="264"/>
      <c r="G134" s="264"/>
      <c r="H134" s="70"/>
      <c r="I134" s="137"/>
      <c r="J134" s="137"/>
      <c r="K134" s="105"/>
      <c r="L134" s="105"/>
      <c r="M134" s="105"/>
      <c r="N134" s="105"/>
      <c r="O134" s="105"/>
      <c r="P134" s="105"/>
      <c r="Q134" s="105"/>
      <c r="R134" s="105"/>
      <c r="S134" s="105"/>
    </row>
    <row r="135" spans="1:20" x14ac:dyDescent="0.25">
      <c r="A135" s="105"/>
      <c r="B135" s="262" t="s">
        <v>88</v>
      </c>
      <c r="C135" s="262"/>
      <c r="D135" s="272"/>
      <c r="E135" s="273"/>
      <c r="F135" s="274"/>
      <c r="G135" s="272"/>
      <c r="H135" s="137"/>
      <c r="I135" s="137"/>
      <c r="J135" s="137"/>
      <c r="K135" s="105"/>
      <c r="L135" s="105"/>
      <c r="M135" s="105"/>
      <c r="N135" s="105"/>
      <c r="O135" s="105"/>
      <c r="P135" s="105"/>
      <c r="Q135" s="105"/>
      <c r="R135" s="105"/>
      <c r="S135" s="105"/>
    </row>
    <row r="136" spans="1:20" x14ac:dyDescent="0.25">
      <c r="A136" s="105"/>
      <c r="B136" s="39"/>
      <c r="C136" s="133"/>
      <c r="D136" s="134"/>
      <c r="E136" s="135"/>
      <c r="F136" s="105"/>
      <c r="G136" s="136"/>
      <c r="H136" s="137"/>
      <c r="I136" s="137"/>
      <c r="J136" s="137"/>
      <c r="K136" s="105"/>
      <c r="L136" s="105"/>
      <c r="M136" s="105"/>
      <c r="N136" s="105"/>
      <c r="O136" s="105"/>
      <c r="P136" s="105"/>
      <c r="Q136" s="105"/>
      <c r="R136" s="105"/>
      <c r="S136" s="105"/>
    </row>
    <row r="137" spans="1:20" x14ac:dyDescent="0.25">
      <c r="A137" s="105"/>
      <c r="B137" s="39"/>
      <c r="C137" s="133"/>
      <c r="D137" s="134"/>
      <c r="E137" s="135"/>
      <c r="F137" s="105"/>
      <c r="G137" s="136"/>
      <c r="H137" s="137"/>
      <c r="I137" s="137"/>
      <c r="J137" s="137"/>
      <c r="K137" s="105"/>
      <c r="L137" s="105"/>
      <c r="M137" s="105"/>
      <c r="N137" s="105"/>
      <c r="O137" s="105"/>
      <c r="P137" s="105"/>
      <c r="Q137" s="105"/>
      <c r="R137" s="105"/>
      <c r="S137" s="105"/>
    </row>
    <row r="138" spans="1:20" x14ac:dyDescent="0.25">
      <c r="A138" s="105"/>
      <c r="B138" s="39"/>
      <c r="C138" s="133"/>
      <c r="D138" s="134"/>
      <c r="E138" s="135"/>
      <c r="F138" s="105"/>
      <c r="G138" s="136"/>
      <c r="H138" s="137"/>
      <c r="I138" s="137"/>
      <c r="J138" s="137"/>
      <c r="K138" s="105"/>
      <c r="L138" s="105"/>
      <c r="M138" s="105"/>
      <c r="N138" s="105"/>
      <c r="O138" s="105"/>
      <c r="P138" s="105"/>
      <c r="Q138" s="105"/>
      <c r="R138" s="105"/>
      <c r="S138" s="105"/>
    </row>
    <row r="139" spans="1:20" x14ac:dyDescent="0.25">
      <c r="A139" s="105"/>
      <c r="B139" s="39"/>
      <c r="C139" s="133"/>
      <c r="D139" s="134"/>
      <c r="E139" s="135"/>
      <c r="F139" s="105"/>
      <c r="G139" s="136"/>
      <c r="H139" s="137"/>
      <c r="I139" s="137"/>
      <c r="J139" s="137"/>
      <c r="K139" s="105"/>
      <c r="L139" s="105"/>
      <c r="M139" s="105"/>
      <c r="N139" s="105"/>
      <c r="O139" s="105"/>
      <c r="P139" s="105"/>
      <c r="Q139" s="105"/>
      <c r="R139" s="105"/>
      <c r="S139" s="105"/>
    </row>
    <row r="140" spans="1:20" x14ac:dyDescent="0.25">
      <c r="A140" s="105"/>
      <c r="B140" s="39"/>
      <c r="C140" s="133"/>
      <c r="D140" s="134"/>
      <c r="E140" s="135"/>
      <c r="F140" s="105"/>
      <c r="G140" s="136"/>
      <c r="H140" s="137"/>
    </row>
    <row r="141" spans="1:20" x14ac:dyDescent="0.25">
      <c r="B141" s="39"/>
      <c r="C141" s="133"/>
    </row>
  </sheetData>
  <mergeCells count="86">
    <mergeCell ref="G72:I72"/>
    <mergeCell ref="I104:J127"/>
    <mergeCell ref="F97:F98"/>
    <mergeCell ref="B110:C110"/>
    <mergeCell ref="B95:H95"/>
    <mergeCell ref="H97:H98"/>
    <mergeCell ref="B99:B100"/>
    <mergeCell ref="C99:C100"/>
    <mergeCell ref="D99:D100"/>
    <mergeCell ref="E99:E100"/>
    <mergeCell ref="F99:F100"/>
    <mergeCell ref="H99:H100"/>
    <mergeCell ref="G97:G98"/>
    <mergeCell ref="G99:G100"/>
    <mergeCell ref="B97:B98"/>
    <mergeCell ref="B102:E102"/>
    <mergeCell ref="C97:C98"/>
    <mergeCell ref="D97:D98"/>
    <mergeCell ref="E97:E98"/>
    <mergeCell ref="F65:G65"/>
    <mergeCell ref="F66:G66"/>
    <mergeCell ref="B72:F72"/>
    <mergeCell ref="B86:F86"/>
    <mergeCell ref="C92:C93"/>
    <mergeCell ref="D92:D93"/>
    <mergeCell ref="E92:E93"/>
    <mergeCell ref="F92:F93"/>
    <mergeCell ref="C88:C89"/>
    <mergeCell ref="D88:D89"/>
    <mergeCell ref="E88:E89"/>
    <mergeCell ref="F88:F89"/>
    <mergeCell ref="C90:C91"/>
    <mergeCell ref="D90:D91"/>
    <mergeCell ref="E90:E91"/>
    <mergeCell ref="F90:F91"/>
    <mergeCell ref="H53:I53"/>
    <mergeCell ref="B52:I52"/>
    <mergeCell ref="B57:I57"/>
    <mergeCell ref="F59:G59"/>
    <mergeCell ref="B68:D68"/>
    <mergeCell ref="B53:B54"/>
    <mergeCell ref="C53:C54"/>
    <mergeCell ref="D53:D54"/>
    <mergeCell ref="E53:E54"/>
    <mergeCell ref="F53:G53"/>
    <mergeCell ref="F64:G64"/>
    <mergeCell ref="F58:G58"/>
    <mergeCell ref="F61:G61"/>
    <mergeCell ref="F62:G62"/>
    <mergeCell ref="F63:G63"/>
    <mergeCell ref="F60:G60"/>
    <mergeCell ref="F39:G39"/>
    <mergeCell ref="F40:G40"/>
    <mergeCell ref="F41:G41"/>
    <mergeCell ref="B43:I43"/>
    <mergeCell ref="H44:I44"/>
    <mergeCell ref="B44:B45"/>
    <mergeCell ref="C44:C45"/>
    <mergeCell ref="D44:D45"/>
    <mergeCell ref="E44:E45"/>
    <mergeCell ref="F44:G44"/>
    <mergeCell ref="H7:I7"/>
    <mergeCell ref="B6:I6"/>
    <mergeCell ref="F35:G35"/>
    <mergeCell ref="F36:G36"/>
    <mergeCell ref="F37:G37"/>
    <mergeCell ref="F33:G33"/>
    <mergeCell ref="F34:G34"/>
    <mergeCell ref="B7:B8"/>
    <mergeCell ref="C7:C8"/>
    <mergeCell ref="D7:D8"/>
    <mergeCell ref="E7:E8"/>
    <mergeCell ref="F7:G7"/>
    <mergeCell ref="B19:I19"/>
    <mergeCell ref="F38:G38"/>
    <mergeCell ref="H20:I20"/>
    <mergeCell ref="B28:J28"/>
    <mergeCell ref="F29:G29"/>
    <mergeCell ref="F30:G30"/>
    <mergeCell ref="F31:G31"/>
    <mergeCell ref="F32:G32"/>
    <mergeCell ref="B20:B21"/>
    <mergeCell ref="C20:C21"/>
    <mergeCell ref="D20:D21"/>
    <mergeCell ref="E20:E21"/>
    <mergeCell ref="F20:G20"/>
  </mergeCells>
  <hyperlinks>
    <hyperlink ref="J27" location="Woman.ru!A1" display="&lt;&lt; наверх"/>
    <hyperlink ref="J42" location="Woman.ru!A1" display="&lt;&lt; наверх"/>
    <hyperlink ref="J51" location="Woman.ru!A1" display="&lt;&lt; наверх"/>
    <hyperlink ref="D1" location="TITLE!A1" display="TITLE"/>
    <hyperlink ref="D125" location="Woman.ru!A1" display="&lt;&lt; наверх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72"/>
  <sheetViews>
    <sheetView tabSelected="1" topLeftCell="A85" workbookViewId="0">
      <selection activeCell="K51" sqref="K51"/>
    </sheetView>
  </sheetViews>
  <sheetFormatPr defaultColWidth="19.453125" defaultRowHeight="10.9" customHeight="1" x14ac:dyDescent="0.2"/>
  <cols>
    <col min="1" max="1" width="1.54296875" style="155" customWidth="1"/>
    <col min="2" max="2" width="26" style="155" customWidth="1"/>
    <col min="3" max="3" width="21.453125" style="155" customWidth="1"/>
    <col min="4" max="4" width="13.6328125" style="155" customWidth="1"/>
    <col min="5" max="5" width="17.26953125" style="155" customWidth="1"/>
    <col min="6" max="6" width="12.54296875" style="155" customWidth="1"/>
    <col min="7" max="7" width="13.1796875" style="155" customWidth="1"/>
    <col min="8" max="8" width="12.453125" style="155" customWidth="1"/>
    <col min="9" max="9" width="11.7265625" style="155" customWidth="1"/>
    <col min="10" max="10" width="13.36328125" style="155" customWidth="1"/>
    <col min="11" max="11" width="26.7265625" style="195" customWidth="1"/>
    <col min="12" max="12" width="6.81640625" style="195" customWidth="1"/>
    <col min="13" max="13" width="8.453125" style="195" customWidth="1"/>
    <col min="14" max="14" width="5.7265625" style="195" customWidth="1"/>
    <col min="15" max="19" width="19.453125" style="195" customWidth="1"/>
    <col min="20" max="16384" width="19.453125" style="155"/>
  </cols>
  <sheetData>
    <row r="1" spans="1:19" ht="10.9" customHeight="1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9" ht="10.9" customHeight="1" x14ac:dyDescent="0.2">
      <c r="A2" s="105"/>
      <c r="B2" s="105"/>
      <c r="C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9" ht="17.5" x14ac:dyDescent="0.35">
      <c r="A3" s="105"/>
      <c r="B3" s="105"/>
      <c r="C3" s="105"/>
      <c r="D3" s="107" t="s">
        <v>315</v>
      </c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9" ht="9.75" x14ac:dyDescent="0.2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</row>
    <row r="5" spans="1:19" ht="9.65" customHeight="1" thickBot="1" x14ac:dyDescent="0.25">
      <c r="A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</row>
    <row r="6" spans="1:19" ht="16.5" customHeight="1" thickBot="1" x14ac:dyDescent="0.25">
      <c r="A6" s="105"/>
      <c r="B6" s="924" t="s">
        <v>138</v>
      </c>
      <c r="C6" s="925"/>
      <c r="D6" s="925"/>
      <c r="E6" s="925"/>
      <c r="F6" s="925"/>
      <c r="G6" s="926"/>
      <c r="H6" s="105"/>
      <c r="I6" s="105"/>
      <c r="J6" s="105"/>
      <c r="K6" s="105"/>
      <c r="L6" s="105"/>
      <c r="M6" s="105"/>
      <c r="Q6" s="155"/>
      <c r="R6" s="155"/>
      <c r="S6" s="155"/>
    </row>
    <row r="7" spans="1:19" ht="9" x14ac:dyDescent="0.2">
      <c r="A7" s="105"/>
      <c r="B7" s="938" t="s">
        <v>11</v>
      </c>
      <c r="C7" s="940" t="s">
        <v>12</v>
      </c>
      <c r="D7" s="942" t="s">
        <v>44</v>
      </c>
      <c r="E7" s="944" t="s">
        <v>91</v>
      </c>
      <c r="F7" s="1056" t="s">
        <v>139</v>
      </c>
      <c r="G7" s="960"/>
      <c r="H7" s="105"/>
      <c r="I7" s="105"/>
      <c r="J7" s="105"/>
      <c r="K7" s="105"/>
      <c r="L7" s="105"/>
      <c r="M7" s="105"/>
      <c r="N7" s="155"/>
      <c r="O7" s="155"/>
      <c r="P7" s="155"/>
      <c r="Q7" s="155"/>
      <c r="R7" s="155"/>
      <c r="S7" s="155"/>
    </row>
    <row r="8" spans="1:19" ht="9.5" thickBot="1" x14ac:dyDescent="0.25">
      <c r="A8" s="105"/>
      <c r="B8" s="1053"/>
      <c r="C8" s="1007"/>
      <c r="D8" s="1054"/>
      <c r="E8" s="1055"/>
      <c r="F8" s="216" t="s">
        <v>15</v>
      </c>
      <c r="G8" s="217" t="s">
        <v>16</v>
      </c>
      <c r="H8" s="105"/>
      <c r="I8" s="105"/>
      <c r="J8" s="105"/>
      <c r="K8" s="105"/>
      <c r="L8" s="105"/>
      <c r="M8" s="105"/>
      <c r="N8" s="155"/>
      <c r="O8" s="155"/>
      <c r="P8" s="155"/>
      <c r="Q8" s="155"/>
      <c r="R8" s="155"/>
      <c r="S8" s="155"/>
    </row>
    <row r="9" spans="1:19" ht="18" x14ac:dyDescent="0.2">
      <c r="A9" s="105"/>
      <c r="B9" s="218" t="s">
        <v>639</v>
      </c>
      <c r="C9" s="219" t="s">
        <v>94</v>
      </c>
      <c r="D9" s="220">
        <v>3200</v>
      </c>
      <c r="E9" s="221" t="s">
        <v>317</v>
      </c>
      <c r="F9" s="222">
        <v>2475000</v>
      </c>
      <c r="G9" s="223">
        <v>3300</v>
      </c>
      <c r="H9" s="105"/>
      <c r="I9" s="105"/>
      <c r="J9" s="105"/>
      <c r="K9" s="105"/>
      <c r="L9" s="105"/>
      <c r="M9" s="105"/>
      <c r="N9" s="155"/>
      <c r="O9" s="155"/>
      <c r="P9" s="155"/>
      <c r="Q9" s="155"/>
      <c r="R9" s="155"/>
      <c r="S9" s="155"/>
    </row>
    <row r="10" spans="1:19" ht="18" x14ac:dyDescent="0.2">
      <c r="A10" s="105"/>
      <c r="B10" s="116" t="s">
        <v>640</v>
      </c>
      <c r="C10" s="117" t="s">
        <v>94</v>
      </c>
      <c r="D10" s="118">
        <v>2000</v>
      </c>
      <c r="E10" s="224" t="s">
        <v>317</v>
      </c>
      <c r="F10" s="120">
        <v>1500000</v>
      </c>
      <c r="G10" s="119">
        <v>2000</v>
      </c>
      <c r="H10" s="105"/>
      <c r="I10" s="105"/>
      <c r="J10" s="105"/>
      <c r="K10" s="105"/>
      <c r="L10" s="105"/>
      <c r="M10" s="105"/>
      <c r="N10" s="155"/>
      <c r="O10" s="155"/>
      <c r="P10" s="155"/>
      <c r="Q10" s="155"/>
      <c r="R10" s="155"/>
      <c r="S10" s="155"/>
    </row>
    <row r="11" spans="1:19" ht="18" x14ac:dyDescent="0.2">
      <c r="A11" s="105"/>
      <c r="B11" s="116" t="s">
        <v>641</v>
      </c>
      <c r="C11" s="117" t="s">
        <v>94</v>
      </c>
      <c r="D11" s="118">
        <v>1500</v>
      </c>
      <c r="E11" s="224" t="s">
        <v>317</v>
      </c>
      <c r="F11" s="120">
        <v>1050000</v>
      </c>
      <c r="G11" s="119">
        <v>1400</v>
      </c>
      <c r="H11" s="105"/>
      <c r="I11" s="105"/>
      <c r="J11" s="105"/>
      <c r="K11" s="105"/>
      <c r="L11" s="105"/>
      <c r="M11" s="105"/>
      <c r="N11" s="155"/>
      <c r="O11" s="155"/>
      <c r="P11" s="155"/>
      <c r="Q11" s="155"/>
      <c r="R11" s="155"/>
      <c r="S11" s="155"/>
    </row>
    <row r="12" spans="1:19" ht="18" x14ac:dyDescent="0.2">
      <c r="A12" s="105"/>
      <c r="B12" s="116" t="s">
        <v>597</v>
      </c>
      <c r="C12" s="117" t="s">
        <v>94</v>
      </c>
      <c r="D12" s="118">
        <v>900</v>
      </c>
      <c r="E12" s="224" t="s">
        <v>317</v>
      </c>
      <c r="F12" s="120">
        <v>600000</v>
      </c>
      <c r="G12" s="119">
        <v>800</v>
      </c>
      <c r="H12" s="105"/>
      <c r="I12" s="105"/>
      <c r="J12" s="105"/>
      <c r="K12" s="105"/>
      <c r="L12" s="105"/>
      <c r="M12" s="105"/>
      <c r="N12" s="155"/>
      <c r="O12" s="155"/>
      <c r="P12" s="155"/>
      <c r="Q12" s="155"/>
      <c r="R12" s="155"/>
      <c r="S12" s="155"/>
    </row>
    <row r="13" spans="1:19" ht="9" x14ac:dyDescent="0.2">
      <c r="A13" s="105"/>
      <c r="B13" s="116" t="s">
        <v>95</v>
      </c>
      <c r="C13" s="117" t="s">
        <v>96</v>
      </c>
      <c r="D13" s="118">
        <v>1600</v>
      </c>
      <c r="E13" s="224" t="s">
        <v>317</v>
      </c>
      <c r="F13" s="120">
        <v>937500</v>
      </c>
      <c r="G13" s="119">
        <v>1250</v>
      </c>
      <c r="H13" s="105"/>
      <c r="I13" s="105"/>
      <c r="J13" s="105"/>
      <c r="K13" s="105"/>
      <c r="L13" s="105"/>
      <c r="M13" s="105"/>
      <c r="N13" s="155"/>
      <c r="O13" s="155"/>
      <c r="P13" s="155"/>
      <c r="Q13" s="155"/>
      <c r="R13" s="155"/>
      <c r="S13" s="155"/>
    </row>
    <row r="14" spans="1:19" ht="9" x14ac:dyDescent="0.2">
      <c r="A14" s="105"/>
      <c r="B14" s="116" t="s">
        <v>97</v>
      </c>
      <c r="C14" s="117" t="s">
        <v>141</v>
      </c>
      <c r="D14" s="118">
        <v>800</v>
      </c>
      <c r="E14" s="224" t="s">
        <v>317</v>
      </c>
      <c r="F14" s="120">
        <v>525000</v>
      </c>
      <c r="G14" s="119">
        <v>700</v>
      </c>
      <c r="H14" s="105"/>
      <c r="I14" s="105"/>
      <c r="J14" s="105"/>
      <c r="K14" s="105"/>
      <c r="L14" s="105"/>
      <c r="M14" s="105"/>
      <c r="N14" s="155"/>
      <c r="O14" s="155"/>
      <c r="P14" s="155"/>
      <c r="Q14" s="155"/>
      <c r="R14" s="155"/>
      <c r="S14" s="155"/>
    </row>
    <row r="15" spans="1:19" ht="18" x14ac:dyDescent="0.2">
      <c r="A15" s="105"/>
      <c r="B15" s="116" t="s">
        <v>615</v>
      </c>
      <c r="C15" s="117" t="s">
        <v>98</v>
      </c>
      <c r="D15" s="118">
        <v>350</v>
      </c>
      <c r="E15" s="224" t="s">
        <v>317</v>
      </c>
      <c r="F15" s="120">
        <f>G15*750</f>
        <v>225000</v>
      </c>
      <c r="G15" s="119">
        <v>300</v>
      </c>
      <c r="H15" s="105"/>
      <c r="I15" s="105"/>
      <c r="J15" s="105"/>
      <c r="K15" s="105"/>
      <c r="L15" s="105"/>
      <c r="M15" s="105"/>
      <c r="N15" s="155"/>
      <c r="O15" s="155"/>
      <c r="P15" s="155"/>
      <c r="Q15" s="155"/>
      <c r="R15" s="155"/>
      <c r="S15" s="155"/>
    </row>
    <row r="16" spans="1:19" ht="9" x14ac:dyDescent="0.2">
      <c r="A16" s="105"/>
      <c r="B16" s="122" t="s">
        <v>616</v>
      </c>
      <c r="C16" s="225" t="s">
        <v>99</v>
      </c>
      <c r="D16" s="118">
        <v>800</v>
      </c>
      <c r="E16" s="224" t="s">
        <v>318</v>
      </c>
      <c r="F16" s="120">
        <f>G16*750</f>
        <v>525000</v>
      </c>
      <c r="G16" s="226">
        <v>700</v>
      </c>
      <c r="H16" s="105"/>
      <c r="I16" s="105"/>
      <c r="J16" s="105"/>
      <c r="K16" s="105"/>
      <c r="L16" s="105"/>
      <c r="M16" s="105"/>
      <c r="N16" s="155"/>
      <c r="O16" s="155"/>
      <c r="P16" s="155"/>
      <c r="Q16" s="155"/>
      <c r="R16" s="155"/>
      <c r="S16" s="155"/>
    </row>
    <row r="17" spans="1:20" ht="9" x14ac:dyDescent="0.2">
      <c r="A17" s="105"/>
      <c r="B17" s="122" t="s">
        <v>617</v>
      </c>
      <c r="C17" s="225" t="s">
        <v>99</v>
      </c>
      <c r="D17" s="118">
        <v>600</v>
      </c>
      <c r="E17" s="224" t="s">
        <v>318</v>
      </c>
      <c r="F17" s="120">
        <f>G17*750</f>
        <v>375000</v>
      </c>
      <c r="G17" s="226">
        <v>500</v>
      </c>
      <c r="H17" s="105"/>
      <c r="I17" s="105"/>
      <c r="J17" s="105"/>
      <c r="K17" s="105"/>
      <c r="L17" s="105"/>
      <c r="M17" s="105"/>
      <c r="N17" s="155"/>
      <c r="O17" s="155"/>
      <c r="P17" s="155"/>
      <c r="Q17" s="155"/>
      <c r="R17" s="155"/>
      <c r="S17" s="155"/>
    </row>
    <row r="18" spans="1:20" ht="27.5" thickBot="1" x14ac:dyDescent="0.25">
      <c r="A18" s="105"/>
      <c r="B18" s="129" t="s">
        <v>100</v>
      </c>
      <c r="C18" s="130" t="s">
        <v>94</v>
      </c>
      <c r="D18" s="131">
        <v>2300</v>
      </c>
      <c r="E18" s="227" t="s">
        <v>318</v>
      </c>
      <c r="F18" s="126" t="s">
        <v>142</v>
      </c>
      <c r="G18" s="125" t="s">
        <v>142</v>
      </c>
      <c r="H18" s="105"/>
      <c r="I18" s="105"/>
      <c r="J18" s="105"/>
      <c r="K18" s="105"/>
      <c r="L18" s="105"/>
      <c r="M18" s="105"/>
      <c r="N18" s="155"/>
      <c r="O18" s="155"/>
      <c r="P18" s="155"/>
      <c r="Q18" s="155"/>
      <c r="R18" s="155"/>
      <c r="S18" s="155"/>
    </row>
    <row r="19" spans="1:20" ht="18" customHeight="1" thickBot="1" x14ac:dyDescent="0.25">
      <c r="A19" s="105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55"/>
      <c r="P19" s="155"/>
      <c r="Q19" s="155"/>
      <c r="R19" s="155"/>
      <c r="S19" s="155"/>
    </row>
    <row r="20" spans="1:20" ht="16.5" customHeight="1" thickBot="1" x14ac:dyDescent="0.25">
      <c r="A20" s="105"/>
      <c r="B20" s="924" t="s">
        <v>101</v>
      </c>
      <c r="C20" s="925"/>
      <c r="D20" s="925"/>
      <c r="E20" s="925"/>
      <c r="F20" s="925"/>
      <c r="G20" s="926"/>
      <c r="H20" s="105"/>
      <c r="I20" s="105"/>
      <c r="J20" s="105"/>
      <c r="K20" s="105"/>
      <c r="L20" s="105"/>
      <c r="M20" s="105"/>
      <c r="N20" s="155"/>
      <c r="O20" s="155"/>
      <c r="P20" s="155"/>
      <c r="Q20" s="155"/>
      <c r="R20" s="155"/>
      <c r="S20" s="155"/>
    </row>
    <row r="21" spans="1:20" ht="10.9" customHeight="1" x14ac:dyDescent="0.2">
      <c r="A21" s="105"/>
      <c r="B21" s="938" t="s">
        <v>11</v>
      </c>
      <c r="C21" s="940" t="s">
        <v>12</v>
      </c>
      <c r="D21" s="942" t="s">
        <v>31</v>
      </c>
      <c r="E21" s="944" t="s">
        <v>91</v>
      </c>
      <c r="F21" s="985" t="s">
        <v>143</v>
      </c>
      <c r="G21" s="947"/>
      <c r="H21" s="105"/>
      <c r="I21" s="105"/>
      <c r="J21" s="105"/>
      <c r="K21" s="105"/>
      <c r="L21" s="105"/>
      <c r="M21" s="105"/>
      <c r="N21" s="155"/>
      <c r="O21" s="155"/>
      <c r="P21" s="155"/>
      <c r="Q21" s="155"/>
      <c r="R21" s="155"/>
      <c r="S21" s="155"/>
    </row>
    <row r="22" spans="1:20" ht="10.9" customHeight="1" x14ac:dyDescent="0.2">
      <c r="A22" s="105"/>
      <c r="B22" s="939"/>
      <c r="C22" s="941"/>
      <c r="D22" s="943"/>
      <c r="E22" s="945"/>
      <c r="F22" s="108" t="s">
        <v>15</v>
      </c>
      <c r="G22" s="109" t="s">
        <v>16</v>
      </c>
      <c r="H22" s="105"/>
      <c r="I22" s="105"/>
      <c r="J22" s="105"/>
      <c r="K22" s="105"/>
      <c r="L22" s="105"/>
      <c r="M22" s="105"/>
      <c r="N22" s="155"/>
      <c r="O22" s="155"/>
      <c r="P22" s="155"/>
      <c r="Q22" s="155"/>
      <c r="R22" s="155"/>
      <c r="S22" s="155"/>
    </row>
    <row r="23" spans="1:20" s="195" customFormat="1" ht="34.5" customHeight="1" x14ac:dyDescent="0.2">
      <c r="A23" s="105"/>
      <c r="B23" s="116" t="s">
        <v>630</v>
      </c>
      <c r="C23" s="117" t="s">
        <v>105</v>
      </c>
      <c r="D23" s="118">
        <v>1900</v>
      </c>
      <c r="E23" s="118" t="s">
        <v>144</v>
      </c>
      <c r="F23" s="118">
        <f t="shared" ref="F23:F25" si="0">G23*350</f>
        <v>595000</v>
      </c>
      <c r="G23" s="121">
        <v>1700</v>
      </c>
      <c r="H23" s="105"/>
      <c r="I23" s="105"/>
      <c r="J23" s="105"/>
      <c r="K23" s="105"/>
      <c r="L23" s="105"/>
      <c r="M23" s="105"/>
    </row>
    <row r="24" spans="1:20" ht="33.75" customHeight="1" x14ac:dyDescent="0.2">
      <c r="A24" s="105"/>
      <c r="B24" s="116" t="s">
        <v>633</v>
      </c>
      <c r="C24" s="117" t="s">
        <v>105</v>
      </c>
      <c r="D24" s="118">
        <v>2400</v>
      </c>
      <c r="E24" s="118" t="s">
        <v>144</v>
      </c>
      <c r="F24" s="118">
        <f t="shared" si="0"/>
        <v>770000</v>
      </c>
      <c r="G24" s="121">
        <v>2200</v>
      </c>
      <c r="H24" s="105"/>
      <c r="I24" s="105"/>
      <c r="J24" s="105"/>
      <c r="K24" s="105"/>
      <c r="L24" s="105"/>
      <c r="M24" s="105"/>
      <c r="N24" s="155"/>
      <c r="O24" s="155"/>
      <c r="P24" s="155"/>
      <c r="Q24" s="155"/>
      <c r="R24" s="155"/>
      <c r="S24" s="155"/>
    </row>
    <row r="25" spans="1:20" s="195" customFormat="1" ht="24.75" customHeight="1" x14ac:dyDescent="0.2">
      <c r="A25" s="105"/>
      <c r="B25" s="116" t="s">
        <v>599</v>
      </c>
      <c r="C25" s="117" t="s">
        <v>105</v>
      </c>
      <c r="D25" s="118">
        <v>3100</v>
      </c>
      <c r="E25" s="118" t="s">
        <v>144</v>
      </c>
      <c r="F25" s="118">
        <f t="shared" si="0"/>
        <v>1015000</v>
      </c>
      <c r="G25" s="121">
        <v>2900</v>
      </c>
      <c r="H25" s="105"/>
      <c r="I25" s="105"/>
      <c r="J25" s="105"/>
      <c r="K25" s="105"/>
      <c r="L25" s="105"/>
      <c r="M25" s="105"/>
    </row>
    <row r="26" spans="1:20" ht="24.75" customHeight="1" x14ac:dyDescent="0.2">
      <c r="A26" s="105"/>
      <c r="B26" s="116" t="s">
        <v>618</v>
      </c>
      <c r="C26" s="117" t="s">
        <v>94</v>
      </c>
      <c r="D26" s="118">
        <v>500000</v>
      </c>
      <c r="E26" s="118" t="s">
        <v>140</v>
      </c>
      <c r="F26" s="118" t="s">
        <v>142</v>
      </c>
      <c r="G26" s="121" t="s">
        <v>142</v>
      </c>
      <c r="H26" s="105"/>
      <c r="I26" s="105"/>
      <c r="J26" s="105"/>
      <c r="K26" s="105"/>
      <c r="L26" s="105"/>
      <c r="M26" s="105"/>
      <c r="S26" s="155"/>
    </row>
    <row r="27" spans="1:20" ht="24.75" customHeight="1" thickBot="1" x14ac:dyDescent="0.25">
      <c r="A27" s="105"/>
      <c r="B27" s="129" t="s">
        <v>145</v>
      </c>
      <c r="C27" s="130" t="s">
        <v>146</v>
      </c>
      <c r="D27" s="131"/>
      <c r="E27" s="131"/>
      <c r="F27" s="131" t="s">
        <v>142</v>
      </c>
      <c r="G27" s="132" t="s">
        <v>142</v>
      </c>
      <c r="H27" s="105"/>
      <c r="I27" s="105"/>
      <c r="J27" s="105"/>
      <c r="K27" s="105"/>
      <c r="L27" s="105"/>
      <c r="M27" s="105"/>
      <c r="S27" s="155"/>
    </row>
    <row r="28" spans="1:20" ht="24.75" customHeight="1" thickBot="1" x14ac:dyDescent="0.25">
      <c r="A28" s="105"/>
      <c r="B28" s="39" t="s">
        <v>25</v>
      </c>
      <c r="C28" s="148"/>
      <c r="D28" s="148"/>
      <c r="E28" s="148"/>
      <c r="F28" s="148"/>
      <c r="G28" s="148"/>
      <c r="H28" s="138" t="s">
        <v>26</v>
      </c>
      <c r="I28" s="105"/>
      <c r="J28" s="105"/>
      <c r="K28" s="105"/>
      <c r="L28" s="105"/>
      <c r="M28" s="105"/>
      <c r="N28" s="105"/>
    </row>
    <row r="29" spans="1:20" s="106" customFormat="1" ht="12" thickBot="1" x14ac:dyDescent="0.3">
      <c r="A29" s="105"/>
      <c r="B29" s="924" t="s">
        <v>5</v>
      </c>
      <c r="C29" s="925"/>
      <c r="D29" s="925"/>
      <c r="E29" s="925"/>
      <c r="F29" s="925"/>
      <c r="G29" s="925"/>
      <c r="H29" s="925"/>
      <c r="I29" s="925"/>
      <c r="J29" s="926"/>
      <c r="K29" s="105"/>
      <c r="L29" s="105"/>
      <c r="M29" s="105"/>
      <c r="N29" s="105"/>
      <c r="O29" s="105"/>
      <c r="P29" s="105"/>
      <c r="Q29" s="105"/>
      <c r="R29" s="105"/>
      <c r="S29" s="105"/>
    </row>
    <row r="30" spans="1:20" s="106" customFormat="1" ht="18.5" thickBot="1" x14ac:dyDescent="0.3">
      <c r="A30" s="105"/>
      <c r="B30" s="139" t="s">
        <v>28</v>
      </c>
      <c r="C30" s="140" t="s">
        <v>12</v>
      </c>
      <c r="D30" s="140" t="s">
        <v>110</v>
      </c>
      <c r="E30" s="140" t="s">
        <v>30</v>
      </c>
      <c r="F30" s="986" t="s">
        <v>31</v>
      </c>
      <c r="G30" s="987"/>
      <c r="H30" s="140" t="s">
        <v>32</v>
      </c>
      <c r="I30" s="140" t="s">
        <v>33</v>
      </c>
      <c r="J30" s="141" t="s">
        <v>34</v>
      </c>
      <c r="K30" s="105"/>
      <c r="L30" s="105"/>
      <c r="M30" s="105"/>
      <c r="N30" s="105"/>
      <c r="O30" s="105"/>
      <c r="P30" s="105"/>
      <c r="Q30" s="105"/>
      <c r="R30" s="105"/>
      <c r="S30" s="105"/>
    </row>
    <row r="31" spans="1:20" s="106" customFormat="1" ht="18.5" customHeight="1" x14ac:dyDescent="0.25">
      <c r="A31" s="105"/>
      <c r="B31" s="435" t="s">
        <v>600</v>
      </c>
      <c r="C31" s="143" t="s">
        <v>308</v>
      </c>
      <c r="D31" s="143" t="s">
        <v>147</v>
      </c>
      <c r="E31" s="144" t="s">
        <v>19</v>
      </c>
      <c r="F31" s="988">
        <v>4300</v>
      </c>
      <c r="G31" s="988"/>
      <c r="H31" s="454">
        <v>100000</v>
      </c>
      <c r="I31" s="454">
        <v>30000</v>
      </c>
      <c r="J31" s="455">
        <f>F31*H31/1000</f>
        <v>430000</v>
      </c>
      <c r="K31" s="436"/>
      <c r="L31" s="499"/>
      <c r="M31" s="500"/>
      <c r="N31" s="105"/>
      <c r="O31" s="105"/>
      <c r="P31" s="105"/>
      <c r="Q31" s="105"/>
      <c r="R31" s="105"/>
      <c r="S31" s="105"/>
      <c r="T31" s="105"/>
    </row>
    <row r="32" spans="1:20" s="106" customFormat="1" ht="21.5" customHeight="1" x14ac:dyDescent="0.25">
      <c r="A32" s="105"/>
      <c r="B32" s="439" t="s">
        <v>601</v>
      </c>
      <c r="C32" s="440" t="s">
        <v>111</v>
      </c>
      <c r="D32" s="440" t="s">
        <v>147</v>
      </c>
      <c r="E32" s="441" t="s">
        <v>19</v>
      </c>
      <c r="F32" s="989">
        <v>4100</v>
      </c>
      <c r="G32" s="990"/>
      <c r="H32" s="442">
        <v>300000</v>
      </c>
      <c r="I32" s="442">
        <v>100000</v>
      </c>
      <c r="J32" s="443">
        <f t="shared" ref="J32:J42" si="1">F32*H32/1000</f>
        <v>1230000</v>
      </c>
      <c r="K32" s="433"/>
      <c r="L32" s="501"/>
      <c r="M32" s="433"/>
      <c r="N32" s="289"/>
      <c r="O32" s="105"/>
      <c r="P32" s="105"/>
      <c r="Q32" s="105"/>
      <c r="R32" s="105"/>
      <c r="S32" s="105"/>
    </row>
    <row r="33" spans="1:20" s="106" customFormat="1" ht="24" customHeight="1" thickBot="1" x14ac:dyDescent="0.3">
      <c r="A33" s="105"/>
      <c r="B33" s="145" t="s">
        <v>602</v>
      </c>
      <c r="C33" s="444" t="s">
        <v>111</v>
      </c>
      <c r="D33" s="444" t="s">
        <v>147</v>
      </c>
      <c r="E33" s="445" t="s">
        <v>19</v>
      </c>
      <c r="F33" s="984">
        <v>3900</v>
      </c>
      <c r="G33" s="984"/>
      <c r="H33" s="456">
        <v>500000</v>
      </c>
      <c r="I33" s="456">
        <v>150000</v>
      </c>
      <c r="J33" s="446">
        <f t="shared" si="1"/>
        <v>1950000</v>
      </c>
      <c r="K33" s="433"/>
      <c r="L33" s="433"/>
      <c r="M33" s="433"/>
      <c r="N33" s="105"/>
      <c r="O33" s="105"/>
      <c r="P33" s="105"/>
      <c r="Q33" s="105"/>
      <c r="R33" s="105"/>
      <c r="S33" s="105"/>
    </row>
    <row r="34" spans="1:20" s="106" customFormat="1" ht="22" customHeight="1" x14ac:dyDescent="0.25">
      <c r="A34" s="105"/>
      <c r="B34" s="142" t="s">
        <v>603</v>
      </c>
      <c r="C34" s="143" t="s">
        <v>111</v>
      </c>
      <c r="D34" s="143" t="s">
        <v>148</v>
      </c>
      <c r="E34" s="144" t="s">
        <v>19</v>
      </c>
      <c r="F34" s="994">
        <v>4900</v>
      </c>
      <c r="G34" s="995"/>
      <c r="H34" s="454">
        <v>100000</v>
      </c>
      <c r="I34" s="460">
        <v>30000</v>
      </c>
      <c r="J34" s="457">
        <f t="shared" si="1"/>
        <v>490000</v>
      </c>
      <c r="K34" s="436"/>
      <c r="L34" s="499"/>
      <c r="M34" s="500"/>
      <c r="N34" s="105"/>
      <c r="O34" s="289"/>
      <c r="P34" s="105"/>
      <c r="Q34" s="105"/>
      <c r="R34" s="105"/>
      <c r="S34" s="105"/>
      <c r="T34" s="105"/>
    </row>
    <row r="35" spans="1:20" s="106" customFormat="1" ht="19.5" customHeight="1" x14ac:dyDescent="0.25">
      <c r="A35" s="105"/>
      <c r="B35" s="439" t="s">
        <v>604</v>
      </c>
      <c r="C35" s="440" t="s">
        <v>111</v>
      </c>
      <c r="D35" s="440" t="s">
        <v>148</v>
      </c>
      <c r="E35" s="441" t="s">
        <v>19</v>
      </c>
      <c r="F35" s="989">
        <v>4700</v>
      </c>
      <c r="G35" s="990"/>
      <c r="H35" s="442">
        <v>300000</v>
      </c>
      <c r="I35" s="442">
        <v>100000</v>
      </c>
      <c r="J35" s="443">
        <f t="shared" si="1"/>
        <v>1410000</v>
      </c>
      <c r="K35" s="433"/>
      <c r="L35" s="433"/>
      <c r="M35" s="433"/>
      <c r="N35" s="105"/>
      <c r="O35" s="105"/>
      <c r="P35" s="105"/>
      <c r="Q35" s="105"/>
      <c r="R35" s="105"/>
      <c r="S35" s="105"/>
    </row>
    <row r="36" spans="1:20" s="106" customFormat="1" ht="24.5" customHeight="1" thickBot="1" x14ac:dyDescent="0.3">
      <c r="A36" s="105"/>
      <c r="B36" s="145" t="s">
        <v>605</v>
      </c>
      <c r="C36" s="444" t="s">
        <v>111</v>
      </c>
      <c r="D36" s="444" t="s">
        <v>148</v>
      </c>
      <c r="E36" s="445" t="s">
        <v>19</v>
      </c>
      <c r="F36" s="984">
        <v>4500</v>
      </c>
      <c r="G36" s="984"/>
      <c r="H36" s="456">
        <v>500000</v>
      </c>
      <c r="I36" s="456">
        <v>150000</v>
      </c>
      <c r="J36" s="446">
        <f t="shared" si="1"/>
        <v>2250000</v>
      </c>
      <c r="K36" s="433"/>
      <c r="L36" s="501"/>
      <c r="M36" s="433"/>
      <c r="N36" s="289"/>
      <c r="O36" s="105"/>
      <c r="P36" s="105"/>
      <c r="Q36" s="105"/>
      <c r="R36" s="105"/>
      <c r="S36" s="105"/>
    </row>
    <row r="37" spans="1:20" s="106" customFormat="1" ht="27" customHeight="1" x14ac:dyDescent="0.25">
      <c r="A37" s="105"/>
      <c r="B37" s="142" t="s">
        <v>606</v>
      </c>
      <c r="C37" s="143" t="s">
        <v>111</v>
      </c>
      <c r="D37" s="143" t="s">
        <v>112</v>
      </c>
      <c r="E37" s="144" t="s">
        <v>19</v>
      </c>
      <c r="F37" s="994">
        <v>5300</v>
      </c>
      <c r="G37" s="995"/>
      <c r="H37" s="454">
        <v>100000</v>
      </c>
      <c r="I37" s="460">
        <v>30000</v>
      </c>
      <c r="J37" s="457">
        <f t="shared" si="1"/>
        <v>530000</v>
      </c>
      <c r="K37" s="436"/>
      <c r="L37" s="499"/>
      <c r="M37" s="500"/>
      <c r="N37" s="105"/>
      <c r="O37" s="289"/>
      <c r="P37" s="105"/>
      <c r="Q37" s="105"/>
      <c r="R37" s="105"/>
      <c r="S37" s="105"/>
      <c r="T37" s="105"/>
    </row>
    <row r="38" spans="1:20" s="106" customFormat="1" ht="19.5" customHeight="1" x14ac:dyDescent="0.25">
      <c r="A38" s="105"/>
      <c r="B38" s="439" t="s">
        <v>607</v>
      </c>
      <c r="C38" s="440" t="s">
        <v>111</v>
      </c>
      <c r="D38" s="440" t="s">
        <v>112</v>
      </c>
      <c r="E38" s="441" t="s">
        <v>19</v>
      </c>
      <c r="F38" s="989">
        <v>5100</v>
      </c>
      <c r="G38" s="990"/>
      <c r="H38" s="442">
        <v>300000</v>
      </c>
      <c r="I38" s="442">
        <v>100000</v>
      </c>
      <c r="J38" s="443">
        <f t="shared" si="1"/>
        <v>1530000</v>
      </c>
      <c r="K38" s="433"/>
      <c r="L38" s="433"/>
      <c r="M38" s="433"/>
      <c r="N38" s="105"/>
      <c r="O38" s="105"/>
      <c r="P38" s="105"/>
      <c r="Q38" s="105"/>
      <c r="R38" s="105"/>
      <c r="S38" s="105"/>
    </row>
    <row r="39" spans="1:20" s="106" customFormat="1" ht="20.5" customHeight="1" thickBot="1" x14ac:dyDescent="0.3">
      <c r="A39" s="105"/>
      <c r="B39" s="145" t="s">
        <v>608</v>
      </c>
      <c r="C39" s="444" t="s">
        <v>111</v>
      </c>
      <c r="D39" s="444" t="s">
        <v>112</v>
      </c>
      <c r="E39" s="445" t="s">
        <v>19</v>
      </c>
      <c r="F39" s="984">
        <v>4900</v>
      </c>
      <c r="G39" s="984"/>
      <c r="H39" s="456">
        <v>500000</v>
      </c>
      <c r="I39" s="456">
        <v>150000</v>
      </c>
      <c r="J39" s="446">
        <f t="shared" si="1"/>
        <v>2450000</v>
      </c>
      <c r="K39" s="433"/>
      <c r="L39" s="501"/>
      <c r="M39" s="433"/>
      <c r="N39" s="289"/>
      <c r="O39" s="105"/>
      <c r="P39" s="105"/>
      <c r="Q39" s="105"/>
      <c r="R39" s="105"/>
      <c r="S39" s="105"/>
    </row>
    <row r="40" spans="1:20" s="106" customFormat="1" ht="15" customHeight="1" x14ac:dyDescent="0.25">
      <c r="A40" s="105"/>
      <c r="B40" s="142" t="s">
        <v>609</v>
      </c>
      <c r="C40" s="143" t="s">
        <v>111</v>
      </c>
      <c r="D40" s="143" t="s">
        <v>189</v>
      </c>
      <c r="E40" s="144" t="s">
        <v>19</v>
      </c>
      <c r="F40" s="994">
        <v>5200</v>
      </c>
      <c r="G40" s="995"/>
      <c r="H40" s="454">
        <v>100000</v>
      </c>
      <c r="I40" s="460">
        <v>30000</v>
      </c>
      <c r="J40" s="457">
        <f t="shared" si="1"/>
        <v>520000</v>
      </c>
      <c r="K40" s="436"/>
      <c r="L40" s="499"/>
      <c r="M40" s="500"/>
      <c r="N40" s="105"/>
      <c r="O40" s="289"/>
      <c r="P40" s="105"/>
      <c r="Q40" s="105"/>
      <c r="R40" s="105"/>
      <c r="S40" s="105"/>
      <c r="T40" s="105"/>
    </row>
    <row r="41" spans="1:20" s="106" customFormat="1" ht="11.5" x14ac:dyDescent="0.25">
      <c r="A41" s="105"/>
      <c r="B41" s="439" t="s">
        <v>610</v>
      </c>
      <c r="C41" s="440" t="s">
        <v>111</v>
      </c>
      <c r="D41" s="440" t="s">
        <v>189</v>
      </c>
      <c r="E41" s="441" t="s">
        <v>19</v>
      </c>
      <c r="F41" s="989">
        <v>5000</v>
      </c>
      <c r="G41" s="990"/>
      <c r="H41" s="442">
        <v>300000</v>
      </c>
      <c r="I41" s="442">
        <v>100000</v>
      </c>
      <c r="J41" s="443">
        <f t="shared" si="1"/>
        <v>1500000</v>
      </c>
      <c r="K41" s="433"/>
      <c r="L41" s="433"/>
      <c r="M41" s="433"/>
      <c r="N41" s="105"/>
      <c r="O41" s="105"/>
      <c r="P41" s="105"/>
      <c r="Q41" s="105"/>
      <c r="R41" s="105"/>
      <c r="S41" s="105"/>
    </row>
    <row r="42" spans="1:20" s="106" customFormat="1" ht="15" customHeight="1" thickBot="1" x14ac:dyDescent="0.3">
      <c r="A42" s="105"/>
      <c r="B42" s="447" t="s">
        <v>611</v>
      </c>
      <c r="C42" s="448" t="s">
        <v>111</v>
      </c>
      <c r="D42" s="448" t="s">
        <v>189</v>
      </c>
      <c r="E42" s="453" t="s">
        <v>19</v>
      </c>
      <c r="F42" s="998">
        <v>4800</v>
      </c>
      <c r="G42" s="998"/>
      <c r="H42" s="459">
        <v>500000</v>
      </c>
      <c r="I42" s="461">
        <v>150000</v>
      </c>
      <c r="J42" s="458">
        <f t="shared" si="1"/>
        <v>2400000</v>
      </c>
      <c r="K42" s="105"/>
      <c r="L42" s="289"/>
      <c r="M42" s="105"/>
      <c r="N42" s="289"/>
      <c r="O42" s="105"/>
      <c r="P42" s="105"/>
      <c r="Q42" s="105"/>
      <c r="R42" s="105"/>
      <c r="S42" s="105"/>
    </row>
    <row r="43" spans="1:20" ht="17.25" customHeight="1" thickBot="1" x14ac:dyDescent="0.25">
      <c r="A43" s="105"/>
      <c r="B43" s="164"/>
      <c r="C43" s="148"/>
      <c r="D43" s="148"/>
      <c r="E43" s="148"/>
      <c r="F43" s="148"/>
      <c r="G43" s="136"/>
      <c r="H43" s="136"/>
      <c r="J43" s="138" t="s">
        <v>26</v>
      </c>
    </row>
    <row r="44" spans="1:20" ht="17.25" customHeight="1" thickBot="1" x14ac:dyDescent="0.25">
      <c r="A44" s="105"/>
      <c r="B44" s="924" t="s">
        <v>4</v>
      </c>
      <c r="C44" s="925"/>
      <c r="D44" s="925"/>
      <c r="E44" s="925"/>
      <c r="F44" s="925"/>
      <c r="G44" s="925"/>
      <c r="H44" s="925"/>
      <c r="I44" s="926"/>
      <c r="J44" s="195"/>
      <c r="S44" s="155"/>
    </row>
    <row r="45" spans="1:20" ht="17.25" customHeight="1" x14ac:dyDescent="0.2">
      <c r="A45" s="105"/>
      <c r="B45" s="981" t="s">
        <v>11</v>
      </c>
      <c r="C45" s="940" t="s">
        <v>12</v>
      </c>
      <c r="D45" s="940" t="s">
        <v>31</v>
      </c>
      <c r="E45" s="960" t="s">
        <v>91</v>
      </c>
      <c r="F45" s="962" t="s">
        <v>149</v>
      </c>
      <c r="G45" s="963"/>
      <c r="H45" s="962" t="s">
        <v>114</v>
      </c>
      <c r="I45" s="963"/>
      <c r="J45" s="195"/>
      <c r="S45" s="155"/>
    </row>
    <row r="46" spans="1:20" ht="17.25" customHeight="1" x14ac:dyDescent="0.2">
      <c r="A46" s="105"/>
      <c r="B46" s="999"/>
      <c r="C46" s="941"/>
      <c r="D46" s="941"/>
      <c r="E46" s="961"/>
      <c r="F46" s="151" t="s">
        <v>15</v>
      </c>
      <c r="G46" s="109" t="s">
        <v>16</v>
      </c>
      <c r="H46" s="151" t="s">
        <v>15</v>
      </c>
      <c r="I46" s="109" t="s">
        <v>16</v>
      </c>
      <c r="J46" s="195"/>
      <c r="S46" s="155"/>
    </row>
    <row r="47" spans="1:20" ht="17.25" customHeight="1" x14ac:dyDescent="0.2">
      <c r="A47" s="105"/>
      <c r="B47" s="122" t="s">
        <v>115</v>
      </c>
      <c r="C47" s="225" t="s">
        <v>94</v>
      </c>
      <c r="D47" s="228">
        <v>1200</v>
      </c>
      <c r="E47" s="229" t="s">
        <v>318</v>
      </c>
      <c r="F47" s="120">
        <f t="shared" ref="F47:F50" si="2">G47*250</f>
        <v>225000</v>
      </c>
      <c r="G47" s="121">
        <v>900</v>
      </c>
      <c r="H47" s="120">
        <f>I47*750</f>
        <v>600000</v>
      </c>
      <c r="I47" s="230">
        <v>800</v>
      </c>
      <c r="J47" s="195"/>
      <c r="S47" s="155"/>
    </row>
    <row r="48" spans="1:20" ht="17.25" customHeight="1" x14ac:dyDescent="0.2">
      <c r="A48" s="105"/>
      <c r="B48" s="122" t="s">
        <v>116</v>
      </c>
      <c r="C48" s="225" t="s">
        <v>94</v>
      </c>
      <c r="D48" s="228">
        <v>600</v>
      </c>
      <c r="E48" s="229" t="s">
        <v>318</v>
      </c>
      <c r="F48" s="120">
        <f t="shared" si="2"/>
        <v>112500</v>
      </c>
      <c r="G48" s="121">
        <v>450</v>
      </c>
      <c r="H48" s="120">
        <f>I48*750</f>
        <v>300000</v>
      </c>
      <c r="I48" s="230">
        <v>400</v>
      </c>
      <c r="J48" s="195"/>
      <c r="S48" s="155"/>
    </row>
    <row r="49" spans="1:19" ht="17.25" customHeight="1" x14ac:dyDescent="0.2">
      <c r="A49" s="105"/>
      <c r="B49" s="122" t="s">
        <v>211</v>
      </c>
      <c r="C49" s="225" t="s">
        <v>94</v>
      </c>
      <c r="D49" s="228">
        <v>900</v>
      </c>
      <c r="E49" s="229" t="s">
        <v>318</v>
      </c>
      <c r="F49" s="120">
        <f t="shared" ref="F49" si="3">G49*250</f>
        <v>187500</v>
      </c>
      <c r="G49" s="121">
        <v>750</v>
      </c>
      <c r="H49" s="120">
        <f>I49*750</f>
        <v>525000</v>
      </c>
      <c r="I49" s="230">
        <v>700</v>
      </c>
      <c r="J49" s="195"/>
      <c r="S49" s="155"/>
    </row>
    <row r="50" spans="1:19" ht="22.5" customHeight="1" thickBot="1" x14ac:dyDescent="0.25">
      <c r="A50" s="105"/>
      <c r="B50" s="777" t="s">
        <v>357</v>
      </c>
      <c r="C50" s="778" t="s">
        <v>94</v>
      </c>
      <c r="D50" s="784">
        <v>2400</v>
      </c>
      <c r="E50" s="781" t="s">
        <v>318</v>
      </c>
      <c r="F50" s="126">
        <f t="shared" si="2"/>
        <v>550000</v>
      </c>
      <c r="G50" s="132">
        <v>2200</v>
      </c>
      <c r="H50" s="126">
        <f>I50*750</f>
        <v>1500000</v>
      </c>
      <c r="I50" s="132">
        <v>2000</v>
      </c>
      <c r="J50" s="195"/>
      <c r="S50" s="155"/>
    </row>
    <row r="51" spans="1:19" ht="21" customHeight="1" thickBot="1" x14ac:dyDescent="0.25">
      <c r="A51" s="195"/>
      <c r="B51" s="780" t="s">
        <v>442</v>
      </c>
      <c r="C51" s="779" t="s">
        <v>94</v>
      </c>
      <c r="D51" s="782">
        <v>3450</v>
      </c>
      <c r="E51" s="783"/>
      <c r="F51" s="136"/>
      <c r="G51" s="136"/>
      <c r="H51" s="136"/>
      <c r="I51" s="136"/>
      <c r="J51" s="292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1:19" ht="18" customHeight="1" thickBot="1" x14ac:dyDescent="0.25">
      <c r="A52" s="105"/>
      <c r="B52" s="195"/>
      <c r="C52" s="195"/>
      <c r="D52" s="195"/>
      <c r="E52" s="195"/>
      <c r="F52" s="195"/>
      <c r="G52" s="195"/>
      <c r="H52" s="195"/>
      <c r="I52" s="195"/>
      <c r="J52" s="195"/>
      <c r="S52" s="155"/>
    </row>
    <row r="53" spans="1:19" ht="16.5" customHeight="1" thickBot="1" x14ac:dyDescent="0.25">
      <c r="A53" s="105"/>
      <c r="B53" s="924" t="s">
        <v>7</v>
      </c>
      <c r="C53" s="925"/>
      <c r="D53" s="925"/>
      <c r="E53" s="925"/>
      <c r="F53" s="925"/>
      <c r="G53" s="925"/>
      <c r="H53" s="925"/>
      <c r="I53" s="926"/>
      <c r="J53" s="195"/>
      <c r="R53" s="155"/>
      <c r="S53" s="155"/>
    </row>
    <row r="54" spans="1:19" ht="10.9" customHeight="1" x14ac:dyDescent="0.2">
      <c r="A54" s="105"/>
      <c r="B54" s="981" t="s">
        <v>11</v>
      </c>
      <c r="C54" s="940" t="s">
        <v>12</v>
      </c>
      <c r="D54" s="940" t="s">
        <v>31</v>
      </c>
      <c r="E54" s="960" t="s">
        <v>91</v>
      </c>
      <c r="F54" s="962" t="s">
        <v>149</v>
      </c>
      <c r="G54" s="963"/>
      <c r="H54" s="962" t="s">
        <v>113</v>
      </c>
      <c r="I54" s="963"/>
      <c r="J54" s="195"/>
      <c r="R54" s="155"/>
      <c r="S54" s="155"/>
    </row>
    <row r="55" spans="1:19" ht="20.25" customHeight="1" thickBot="1" x14ac:dyDescent="0.25">
      <c r="A55" s="105"/>
      <c r="B55" s="1006"/>
      <c r="C55" s="1007"/>
      <c r="D55" s="1007"/>
      <c r="E55" s="1008"/>
      <c r="F55" s="156" t="s">
        <v>15</v>
      </c>
      <c r="G55" s="157" t="s">
        <v>16</v>
      </c>
      <c r="H55" s="156" t="s">
        <v>15</v>
      </c>
      <c r="I55" s="157" t="s">
        <v>16</v>
      </c>
      <c r="J55" s="195"/>
      <c r="R55" s="155"/>
      <c r="S55" s="155"/>
    </row>
    <row r="56" spans="1:19" ht="29.25" customHeight="1" thickBot="1" x14ac:dyDescent="0.25">
      <c r="A56" s="105"/>
      <c r="B56" s="158" t="s">
        <v>118</v>
      </c>
      <c r="C56" s="159" t="s">
        <v>119</v>
      </c>
      <c r="D56" s="160">
        <v>2600</v>
      </c>
      <c r="E56" s="161" t="s">
        <v>317</v>
      </c>
      <c r="F56" s="162">
        <f>G56*250</f>
        <v>600000</v>
      </c>
      <c r="G56" s="163">
        <v>2400</v>
      </c>
      <c r="H56" s="162">
        <f>I56*500</f>
        <v>1100000</v>
      </c>
      <c r="I56" s="163">
        <v>2200</v>
      </c>
      <c r="J56" s="195"/>
      <c r="R56" s="155"/>
      <c r="S56" s="155"/>
    </row>
    <row r="57" spans="1:19" ht="17.25" customHeight="1" thickBot="1" x14ac:dyDescent="0.25">
      <c r="A57" s="105"/>
      <c r="B57" s="164"/>
      <c r="C57" s="165"/>
      <c r="D57" s="136"/>
      <c r="E57" s="148"/>
      <c r="F57" s="166"/>
      <c r="G57" s="136"/>
      <c r="H57" s="136"/>
      <c r="I57" s="195"/>
      <c r="J57" s="195"/>
      <c r="S57" s="155"/>
    </row>
    <row r="58" spans="1:19" ht="31.9" customHeight="1" thickBot="1" x14ac:dyDescent="0.25">
      <c r="A58" s="105"/>
      <c r="B58" s="924" t="s">
        <v>356</v>
      </c>
      <c r="C58" s="925"/>
      <c r="D58" s="925"/>
      <c r="E58" s="925"/>
      <c r="F58" s="925"/>
      <c r="G58" s="925"/>
      <c r="H58" s="926"/>
      <c r="I58" s="195"/>
      <c r="J58" s="195"/>
      <c r="R58" s="155"/>
      <c r="S58" s="155"/>
    </row>
    <row r="59" spans="1:19" ht="31.9" customHeight="1" x14ac:dyDescent="0.2">
      <c r="A59" s="105"/>
      <c r="B59" s="259" t="s">
        <v>121</v>
      </c>
      <c r="C59" s="260" t="s">
        <v>13</v>
      </c>
      <c r="D59" s="260" t="s">
        <v>123</v>
      </c>
      <c r="E59" s="285" t="s">
        <v>124</v>
      </c>
      <c r="F59" s="596" t="s">
        <v>125</v>
      </c>
      <c r="G59" s="285" t="s">
        <v>504</v>
      </c>
      <c r="H59" s="286" t="s">
        <v>192</v>
      </c>
      <c r="I59" s="195"/>
      <c r="J59" s="195"/>
      <c r="R59" s="155"/>
      <c r="S59" s="155"/>
    </row>
    <row r="60" spans="1:19" ht="38.5" customHeight="1" x14ac:dyDescent="0.2">
      <c r="A60" s="105"/>
      <c r="B60" s="691" t="s">
        <v>387</v>
      </c>
      <c r="C60" s="237" t="s">
        <v>212</v>
      </c>
      <c r="D60" s="238" t="s">
        <v>424</v>
      </c>
      <c r="E60" s="239">
        <v>300000</v>
      </c>
      <c r="F60" s="603">
        <v>100000</v>
      </c>
      <c r="G60" s="503" t="s">
        <v>451</v>
      </c>
      <c r="H60" s="240" t="s">
        <v>193</v>
      </c>
      <c r="I60" s="195"/>
      <c r="J60" s="195"/>
      <c r="R60" s="155"/>
      <c r="S60" s="155"/>
    </row>
    <row r="61" spans="1:19" ht="56.5" customHeight="1" x14ac:dyDescent="0.2">
      <c r="A61" s="105"/>
      <c r="B61" s="691" t="s">
        <v>545</v>
      </c>
      <c r="C61" s="237" t="s">
        <v>428</v>
      </c>
      <c r="D61" s="238" t="s">
        <v>425</v>
      </c>
      <c r="E61" s="239">
        <v>600000</v>
      </c>
      <c r="F61" s="597">
        <v>200000</v>
      </c>
      <c r="G61" s="503" t="s">
        <v>472</v>
      </c>
      <c r="H61" s="240" t="s">
        <v>193</v>
      </c>
      <c r="I61" s="195"/>
      <c r="J61" s="195"/>
      <c r="R61" s="155"/>
      <c r="S61" s="155"/>
    </row>
    <row r="62" spans="1:19" ht="36" x14ac:dyDescent="0.2">
      <c r="A62" s="105"/>
      <c r="B62" s="686" t="s">
        <v>128</v>
      </c>
      <c r="C62" s="549" t="s">
        <v>208</v>
      </c>
      <c r="D62" s="179" t="s">
        <v>213</v>
      </c>
      <c r="E62" s="180">
        <v>1000000</v>
      </c>
      <c r="F62" s="598">
        <v>300000</v>
      </c>
      <c r="G62" s="589" t="s">
        <v>452</v>
      </c>
      <c r="H62" s="181" t="s">
        <v>194</v>
      </c>
      <c r="I62" s="195"/>
      <c r="J62" s="195"/>
      <c r="R62" s="155"/>
      <c r="S62" s="155"/>
    </row>
    <row r="63" spans="1:19" ht="54" x14ac:dyDescent="0.2">
      <c r="A63" s="105"/>
      <c r="B63" s="686" t="s">
        <v>151</v>
      </c>
      <c r="C63" s="549" t="s">
        <v>208</v>
      </c>
      <c r="D63" s="179" t="s">
        <v>570</v>
      </c>
      <c r="E63" s="180">
        <v>1155000</v>
      </c>
      <c r="F63" s="598">
        <v>350000</v>
      </c>
      <c r="G63" s="589" t="s">
        <v>453</v>
      </c>
      <c r="H63" s="181" t="s">
        <v>198</v>
      </c>
      <c r="I63" s="195"/>
      <c r="J63" s="195"/>
      <c r="R63" s="155"/>
      <c r="S63" s="155"/>
    </row>
    <row r="64" spans="1:19" ht="36.5" thickBot="1" x14ac:dyDescent="0.25">
      <c r="A64" s="105"/>
      <c r="B64" s="687" t="s">
        <v>152</v>
      </c>
      <c r="C64" s="241" t="s">
        <v>214</v>
      </c>
      <c r="D64" s="185" t="s">
        <v>215</v>
      </c>
      <c r="E64" s="588">
        <v>1000000</v>
      </c>
      <c r="F64" s="604">
        <v>300000</v>
      </c>
      <c r="G64" s="590" t="s">
        <v>360</v>
      </c>
      <c r="H64" s="244" t="s">
        <v>193</v>
      </c>
      <c r="I64" s="195"/>
      <c r="J64" s="195"/>
      <c r="R64" s="155"/>
      <c r="S64" s="155"/>
    </row>
    <row r="65" spans="1:25" ht="9.5" thickBot="1" x14ac:dyDescent="0.25">
      <c r="A65" s="105"/>
      <c r="B65" s="760"/>
      <c r="C65" s="190"/>
      <c r="D65" s="191"/>
      <c r="E65" s="192"/>
      <c r="F65" s="192"/>
      <c r="G65" s="422"/>
      <c r="H65" s="193"/>
      <c r="I65" s="195"/>
      <c r="J65" s="195"/>
      <c r="R65" s="155"/>
      <c r="S65" s="155"/>
    </row>
    <row r="66" spans="1:25" ht="27" customHeight="1" x14ac:dyDescent="0.2">
      <c r="A66" s="105"/>
      <c r="B66" s="905" t="s">
        <v>48</v>
      </c>
      <c r="C66" s="906"/>
      <c r="D66" s="906"/>
      <c r="E66" s="906"/>
      <c r="F66" s="906"/>
      <c r="G66" s="905" t="s">
        <v>537</v>
      </c>
      <c r="H66" s="906"/>
      <c r="I66" s="907"/>
      <c r="J66" s="195"/>
      <c r="R66" s="155"/>
      <c r="S66" s="155"/>
    </row>
    <row r="67" spans="1:25" ht="14.25" customHeight="1" x14ac:dyDescent="0.2">
      <c r="A67" s="105"/>
      <c r="B67" s="298" t="s">
        <v>11</v>
      </c>
      <c r="C67" s="299" t="s">
        <v>136</v>
      </c>
      <c r="D67" s="601" t="s">
        <v>513</v>
      </c>
      <c r="E67" s="601" t="s">
        <v>33</v>
      </c>
      <c r="F67" s="601" t="s">
        <v>47</v>
      </c>
      <c r="G67" s="298" t="s">
        <v>510</v>
      </c>
      <c r="H67" s="299" t="s">
        <v>47</v>
      </c>
      <c r="I67" s="300" t="s">
        <v>509</v>
      </c>
      <c r="J67" s="148"/>
      <c r="K67" s="166"/>
      <c r="L67" s="136"/>
      <c r="M67" s="136"/>
      <c r="T67" s="195"/>
      <c r="U67" s="195"/>
      <c r="V67" s="195"/>
      <c r="W67" s="195"/>
    </row>
    <row r="68" spans="1:25" ht="22.5" customHeight="1" x14ac:dyDescent="0.2">
      <c r="A68" s="105"/>
      <c r="B68" s="688" t="s">
        <v>217</v>
      </c>
      <c r="C68" s="599">
        <v>100000</v>
      </c>
      <c r="D68" s="599" t="s">
        <v>514</v>
      </c>
      <c r="E68" s="599">
        <v>15000</v>
      </c>
      <c r="F68" s="619">
        <v>90000</v>
      </c>
      <c r="G68" s="606">
        <f>(H68/1000)*1000</f>
        <v>27000</v>
      </c>
      <c r="H68" s="607">
        <f>(F68*1.3)-F68</f>
        <v>27000</v>
      </c>
      <c r="I68" s="748">
        <f t="shared" ref="I68:I71" si="4">E68+G68</f>
        <v>42000</v>
      </c>
      <c r="J68" s="136"/>
      <c r="K68" s="136"/>
      <c r="L68" s="136"/>
      <c r="M68" s="134"/>
      <c r="N68" s="105"/>
      <c r="P68" s="154"/>
      <c r="Q68" s="154"/>
      <c r="R68" s="154"/>
      <c r="S68" s="154"/>
      <c r="T68" s="154"/>
      <c r="U68" s="154"/>
      <c r="V68" s="154"/>
      <c r="W68" s="154"/>
      <c r="X68" s="154"/>
      <c r="Y68" s="154"/>
    </row>
    <row r="69" spans="1:25" ht="22.5" customHeight="1" x14ac:dyDescent="0.2">
      <c r="A69" s="105"/>
      <c r="B69" s="689" t="s">
        <v>512</v>
      </c>
      <c r="C69" s="599">
        <v>100000</v>
      </c>
      <c r="D69" s="602" t="s">
        <v>511</v>
      </c>
      <c r="E69" s="602">
        <v>12500</v>
      </c>
      <c r="F69" s="605">
        <v>40000</v>
      </c>
      <c r="G69" s="621">
        <f t="shared" ref="G69:G72" si="5">(H69/1000)*1000</f>
        <v>12000</v>
      </c>
      <c r="H69" s="742">
        <f>(F69*1.3)-F69</f>
        <v>12000</v>
      </c>
      <c r="I69" s="749">
        <f t="shared" si="4"/>
        <v>24500</v>
      </c>
      <c r="J69" s="136"/>
      <c r="K69" s="136"/>
      <c r="L69" s="136"/>
      <c r="M69" s="134"/>
      <c r="N69" s="105"/>
      <c r="P69" s="154"/>
      <c r="Q69" s="154"/>
      <c r="R69" s="154"/>
      <c r="S69" s="154"/>
      <c r="T69" s="154"/>
      <c r="U69" s="154"/>
      <c r="V69" s="154"/>
      <c r="W69" s="154"/>
      <c r="X69" s="154"/>
      <c r="Y69" s="154"/>
    </row>
    <row r="70" spans="1:25" ht="22.5" customHeight="1" x14ac:dyDescent="0.2">
      <c r="A70" s="105"/>
      <c r="B70" s="689" t="s">
        <v>542</v>
      </c>
      <c r="C70" s="599">
        <v>100000</v>
      </c>
      <c r="D70" s="602" t="s">
        <v>511</v>
      </c>
      <c r="E70" s="602">
        <v>20000</v>
      </c>
      <c r="F70" s="605">
        <v>110000</v>
      </c>
      <c r="G70" s="622">
        <f t="shared" si="5"/>
        <v>33000</v>
      </c>
      <c r="H70" s="742">
        <f>(F70*1.3)-F70</f>
        <v>33000</v>
      </c>
      <c r="I70" s="749">
        <f t="shared" si="4"/>
        <v>53000</v>
      </c>
      <c r="J70" s="136"/>
      <c r="K70" s="136"/>
      <c r="L70" s="136"/>
      <c r="M70" s="134"/>
      <c r="N70" s="105"/>
      <c r="P70" s="154"/>
      <c r="Q70" s="154"/>
      <c r="R70" s="154"/>
      <c r="S70" s="154"/>
      <c r="T70" s="154"/>
      <c r="U70" s="154"/>
      <c r="V70" s="154"/>
      <c r="W70" s="154"/>
      <c r="X70" s="154"/>
      <c r="Y70" s="154"/>
    </row>
    <row r="71" spans="1:25" ht="22.5" customHeight="1" x14ac:dyDescent="0.2">
      <c r="A71" s="105"/>
      <c r="B71" s="689" t="s">
        <v>216</v>
      </c>
      <c r="C71" s="599">
        <v>100000</v>
      </c>
      <c r="D71" s="602" t="s">
        <v>515</v>
      </c>
      <c r="E71" s="602">
        <v>17500</v>
      </c>
      <c r="F71" s="605">
        <v>100000</v>
      </c>
      <c r="G71" s="622">
        <f t="shared" ref="G71" si="6">(H71/1000)*1000</f>
        <v>30000</v>
      </c>
      <c r="H71" s="742">
        <f>(F71*1.3)-F71</f>
        <v>30000</v>
      </c>
      <c r="I71" s="749">
        <f t="shared" si="4"/>
        <v>47500</v>
      </c>
      <c r="J71" s="136"/>
      <c r="K71" s="136"/>
      <c r="L71" s="136"/>
      <c r="M71" s="134"/>
      <c r="N71" s="105"/>
      <c r="P71" s="154"/>
      <c r="Q71" s="154"/>
      <c r="R71" s="154"/>
      <c r="S71" s="154"/>
      <c r="T71" s="154"/>
      <c r="U71" s="154"/>
      <c r="V71" s="154"/>
      <c r="W71" s="154"/>
      <c r="X71" s="154"/>
      <c r="Y71" s="154"/>
    </row>
    <row r="72" spans="1:25" ht="22.5" customHeight="1" thickBot="1" x14ac:dyDescent="0.25">
      <c r="A72" s="105"/>
      <c r="B72" s="687" t="s">
        <v>544</v>
      </c>
      <c r="C72" s="502">
        <v>100000</v>
      </c>
      <c r="D72" s="450" t="s">
        <v>523</v>
      </c>
      <c r="E72" s="450">
        <v>22500</v>
      </c>
      <c r="F72" s="611" t="s">
        <v>554</v>
      </c>
      <c r="G72" s="623">
        <f t="shared" si="5"/>
        <v>33000</v>
      </c>
      <c r="H72" s="614">
        <f>(110000*1.3)-110000</f>
        <v>33000</v>
      </c>
      <c r="I72" s="750">
        <f>E72+G72</f>
        <v>55500</v>
      </c>
      <c r="J72" s="136"/>
      <c r="K72" s="136"/>
      <c r="L72" s="136"/>
      <c r="M72" s="134"/>
      <c r="N72" s="105"/>
      <c r="P72" s="154"/>
      <c r="Q72" s="154"/>
      <c r="R72" s="154"/>
      <c r="S72" s="154"/>
      <c r="T72" s="154"/>
      <c r="U72" s="154"/>
      <c r="V72" s="154"/>
      <c r="W72" s="154"/>
      <c r="X72" s="154"/>
      <c r="Y72" s="154"/>
    </row>
    <row r="73" spans="1:25" ht="27" customHeight="1" x14ac:dyDescent="0.2">
      <c r="A73" s="105"/>
      <c r="B73" s="690" t="s">
        <v>520</v>
      </c>
      <c r="C73" s="616">
        <f>C74+C75+C76</f>
        <v>178000</v>
      </c>
      <c r="D73" s="616" t="s">
        <v>521</v>
      </c>
      <c r="E73" s="616">
        <v>11500</v>
      </c>
      <c r="F73" s="620">
        <v>60000</v>
      </c>
      <c r="G73" s="613">
        <f>(H73/1000)*1000</f>
        <v>18000</v>
      </c>
      <c r="H73" s="617">
        <f>(F73*1.3)-F73</f>
        <v>18000</v>
      </c>
      <c r="I73" s="751">
        <f>E73+G73</f>
        <v>29500</v>
      </c>
      <c r="J73" s="166"/>
      <c r="K73" s="136"/>
      <c r="L73" s="136"/>
      <c r="T73" s="195"/>
      <c r="U73" s="195"/>
      <c r="V73" s="195"/>
    </row>
    <row r="74" spans="1:25" s="600" customFormat="1" ht="18" x14ac:dyDescent="0.35">
      <c r="B74" s="689" t="s">
        <v>517</v>
      </c>
      <c r="C74" s="599">
        <v>31000</v>
      </c>
      <c r="D74" s="602" t="s">
        <v>522</v>
      </c>
      <c r="E74" s="602">
        <v>10500</v>
      </c>
      <c r="F74" s="605">
        <v>40000</v>
      </c>
      <c r="G74" s="624">
        <f>(H74/1000)*1000</f>
        <v>12000</v>
      </c>
      <c r="H74" s="608">
        <f>(F74*1.3)-F74</f>
        <v>12000</v>
      </c>
      <c r="I74" s="745">
        <f>E74+G74</f>
        <v>22500</v>
      </c>
    </row>
    <row r="75" spans="1:25" s="600" customFormat="1" ht="18" x14ac:dyDescent="0.35">
      <c r="B75" s="689" t="s">
        <v>518</v>
      </c>
      <c r="C75" s="599">
        <v>79000</v>
      </c>
      <c r="D75" s="602" t="s">
        <v>522</v>
      </c>
      <c r="E75" s="602">
        <v>10500</v>
      </c>
      <c r="F75" s="605">
        <v>40000</v>
      </c>
      <c r="G75" s="625">
        <f>(H75/1000)*1000</f>
        <v>12000</v>
      </c>
      <c r="H75" s="609">
        <f>(F75*1.3)-F75</f>
        <v>12000</v>
      </c>
      <c r="I75" s="745">
        <f t="shared" ref="I75:I77" si="7">E75+G75</f>
        <v>22500</v>
      </c>
    </row>
    <row r="76" spans="1:25" s="600" customFormat="1" ht="18" x14ac:dyDescent="0.35">
      <c r="B76" s="689" t="s">
        <v>519</v>
      </c>
      <c r="C76" s="599">
        <v>68000</v>
      </c>
      <c r="D76" s="602" t="s">
        <v>522</v>
      </c>
      <c r="E76" s="602">
        <v>10500</v>
      </c>
      <c r="F76" s="605">
        <v>40000</v>
      </c>
      <c r="G76" s="621">
        <f>(H76/1000)*1000</f>
        <v>12000</v>
      </c>
      <c r="H76" s="612">
        <f>(F76*1.3)-F76</f>
        <v>12000</v>
      </c>
      <c r="I76" s="744">
        <f t="shared" si="7"/>
        <v>22500</v>
      </c>
    </row>
    <row r="77" spans="1:25" s="600" customFormat="1" ht="27.5" thickBot="1" x14ac:dyDescent="0.4">
      <c r="B77" s="687" t="s">
        <v>543</v>
      </c>
      <c r="C77" s="502">
        <f>C73</f>
        <v>178000</v>
      </c>
      <c r="D77" s="627" t="s">
        <v>521</v>
      </c>
      <c r="E77" s="628">
        <f>E73</f>
        <v>11500</v>
      </c>
      <c r="F77" s="611">
        <v>80000</v>
      </c>
      <c r="G77" s="626">
        <f>(H77/1000)*1000</f>
        <v>24000</v>
      </c>
      <c r="H77" s="618">
        <f>(F77*1.3)-F77</f>
        <v>24000</v>
      </c>
      <c r="I77" s="747">
        <f t="shared" si="7"/>
        <v>35500</v>
      </c>
      <c r="J77" s="712" t="s">
        <v>561</v>
      </c>
    </row>
    <row r="78" spans="1:25" s="600" customFormat="1" ht="19" customHeight="1" thickBot="1" x14ac:dyDescent="0.4">
      <c r="B78" s="908" t="s">
        <v>524</v>
      </c>
      <c r="C78" s="909"/>
      <c r="D78" s="909"/>
      <c r="E78" s="909"/>
      <c r="F78" s="910"/>
    </row>
    <row r="79" spans="1:25" s="600" customFormat="1" ht="18" customHeight="1" x14ac:dyDescent="0.35">
      <c r="B79" s="629" t="s">
        <v>11</v>
      </c>
      <c r="C79" s="630" t="s">
        <v>136</v>
      </c>
      <c r="D79" s="631" t="s">
        <v>513</v>
      </c>
      <c r="E79" s="631" t="s">
        <v>33</v>
      </c>
      <c r="F79" s="632" t="s">
        <v>47</v>
      </c>
    </row>
    <row r="80" spans="1:25" s="600" customFormat="1" ht="19.5" customHeight="1" x14ac:dyDescent="0.35">
      <c r="B80" s="635" t="s">
        <v>532</v>
      </c>
      <c r="C80" s="1022">
        <f>C73</f>
        <v>178000</v>
      </c>
      <c r="D80" s="1022" t="s">
        <v>523</v>
      </c>
      <c r="E80" s="1061">
        <f>E73</f>
        <v>11500</v>
      </c>
      <c r="F80" s="1063">
        <v>60000</v>
      </c>
    </row>
    <row r="81" spans="1:19" s="600" customFormat="1" ht="14.5" customHeight="1" x14ac:dyDescent="0.35">
      <c r="B81" s="636" t="s">
        <v>516</v>
      </c>
      <c r="C81" s="1060"/>
      <c r="D81" s="1023"/>
      <c r="E81" s="1062"/>
      <c r="F81" s="1064"/>
    </row>
    <row r="82" spans="1:19" s="600" customFormat="1" ht="18" x14ac:dyDescent="0.35">
      <c r="B82" s="637" t="s">
        <v>533</v>
      </c>
      <c r="C82" s="1068">
        <v>31000</v>
      </c>
      <c r="D82" s="1000" t="s">
        <v>523</v>
      </c>
      <c r="E82" s="1000">
        <f>E74</f>
        <v>10500</v>
      </c>
      <c r="F82" s="1066">
        <v>40000</v>
      </c>
    </row>
    <row r="83" spans="1:19" s="600" customFormat="1" ht="14.5" x14ac:dyDescent="0.35">
      <c r="B83" s="633" t="s">
        <v>516</v>
      </c>
      <c r="C83" s="1001"/>
      <c r="D83" s="1001"/>
      <c r="E83" s="1001"/>
      <c r="F83" s="1069"/>
    </row>
    <row r="84" spans="1:19" s="600" customFormat="1" ht="18.5" customHeight="1" x14ac:dyDescent="0.35">
      <c r="B84" s="622" t="s">
        <v>534</v>
      </c>
      <c r="C84" s="1000">
        <v>79000</v>
      </c>
      <c r="D84" s="1017" t="s">
        <v>523</v>
      </c>
      <c r="E84" s="1000">
        <f>E75</f>
        <v>10500</v>
      </c>
      <c r="F84" s="1066">
        <v>40000</v>
      </c>
    </row>
    <row r="85" spans="1:19" s="600" customFormat="1" ht="15" thickBot="1" x14ac:dyDescent="0.4">
      <c r="B85" s="634" t="s">
        <v>516</v>
      </c>
      <c r="C85" s="1065"/>
      <c r="D85" s="1018"/>
      <c r="E85" s="1065"/>
      <c r="F85" s="1067"/>
    </row>
    <row r="86" spans="1:19" s="600" customFormat="1" ht="15" customHeight="1" thickBot="1" x14ac:dyDescent="0.4">
      <c r="B86" s="908" t="s">
        <v>525</v>
      </c>
      <c r="C86" s="909"/>
      <c r="D86" s="909"/>
      <c r="E86" s="909"/>
      <c r="F86" s="909"/>
      <c r="G86" s="909"/>
      <c r="H86" s="910"/>
      <c r="I86" s="136"/>
      <c r="J86" s="136"/>
    </row>
    <row r="87" spans="1:19" ht="31.9" customHeight="1" x14ac:dyDescent="0.2">
      <c r="A87" s="105"/>
      <c r="B87" s="629" t="s">
        <v>11</v>
      </c>
      <c r="C87" s="630" t="s">
        <v>13</v>
      </c>
      <c r="D87" s="643" t="s">
        <v>513</v>
      </c>
      <c r="E87" s="644" t="s">
        <v>124</v>
      </c>
      <c r="F87" s="646" t="s">
        <v>125</v>
      </c>
      <c r="G87" s="644" t="s">
        <v>504</v>
      </c>
      <c r="H87" s="649" t="s">
        <v>526</v>
      </c>
      <c r="I87" s="195"/>
      <c r="J87" s="195"/>
      <c r="R87" s="155"/>
      <c r="S87" s="155"/>
    </row>
    <row r="88" spans="1:19" ht="39.5" customHeight="1" x14ac:dyDescent="0.2">
      <c r="B88" s="642" t="s">
        <v>539</v>
      </c>
      <c r="C88" s="641" t="s">
        <v>530</v>
      </c>
      <c r="D88" s="518" t="s">
        <v>523</v>
      </c>
      <c r="E88" s="645">
        <v>300000</v>
      </c>
      <c r="F88" s="602">
        <v>150000</v>
      </c>
      <c r="G88" s="647" t="s">
        <v>527</v>
      </c>
      <c r="H88" s="648">
        <v>100000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5"/>
    </row>
    <row r="89" spans="1:19" ht="47" customHeight="1" x14ac:dyDescent="0.2">
      <c r="B89" s="177" t="s">
        <v>540</v>
      </c>
      <c r="C89" s="549" t="s">
        <v>531</v>
      </c>
      <c r="D89" s="293" t="s">
        <v>523</v>
      </c>
      <c r="E89" s="180">
        <v>750000</v>
      </c>
      <c r="F89" s="599">
        <v>400000</v>
      </c>
      <c r="G89" s="638" t="s">
        <v>528</v>
      </c>
      <c r="H89" s="639">
        <v>100000</v>
      </c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5"/>
    </row>
    <row r="90" spans="1:19" ht="61.5" customHeight="1" thickBot="1" x14ac:dyDescent="0.25">
      <c r="B90" s="183" t="s">
        <v>541</v>
      </c>
      <c r="C90" s="241" t="s">
        <v>531</v>
      </c>
      <c r="D90" s="294" t="s">
        <v>523</v>
      </c>
      <c r="E90" s="595">
        <v>1000000</v>
      </c>
      <c r="F90" s="604">
        <v>250000</v>
      </c>
      <c r="G90" s="450" t="s">
        <v>529</v>
      </c>
      <c r="H90" s="640">
        <v>100000</v>
      </c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5"/>
    </row>
    <row r="91" spans="1:19" ht="17.25" customHeight="1" x14ac:dyDescent="0.2">
      <c r="A91" s="105"/>
      <c r="B91" s="164"/>
      <c r="C91" s="165"/>
      <c r="D91" s="136"/>
      <c r="E91" s="148"/>
      <c r="F91" s="166"/>
      <c r="G91" s="136"/>
      <c r="H91" s="136"/>
      <c r="I91" s="195"/>
      <c r="J91" s="195"/>
      <c r="S91" s="155"/>
    </row>
    <row r="92" spans="1:19" ht="52.5" customHeight="1" thickBot="1" x14ac:dyDescent="0.25">
      <c r="A92" s="105"/>
      <c r="B92" s="189" t="s">
        <v>386</v>
      </c>
      <c r="C92" s="190"/>
      <c r="D92" s="191"/>
      <c r="E92" s="192"/>
      <c r="F92" s="192"/>
      <c r="G92" s="192"/>
      <c r="H92" s="138" t="s">
        <v>26</v>
      </c>
      <c r="I92" s="195"/>
      <c r="J92" s="195"/>
      <c r="Q92" s="155"/>
      <c r="R92" s="155"/>
      <c r="S92" s="155"/>
    </row>
    <row r="93" spans="1:19" ht="25.15" customHeight="1" x14ac:dyDescent="0.2">
      <c r="A93" s="105"/>
      <c r="B93" s="1057" t="s">
        <v>8</v>
      </c>
      <c r="C93" s="1058"/>
      <c r="D93" s="1059"/>
      <c r="E93" s="194"/>
      <c r="F93" s="194"/>
      <c r="G93" s="105"/>
      <c r="H93" s="105"/>
      <c r="I93" s="195"/>
      <c r="J93" s="195"/>
      <c r="O93" s="155"/>
      <c r="P93" s="155"/>
      <c r="Q93" s="155"/>
      <c r="R93" s="155"/>
      <c r="S93" s="155"/>
    </row>
    <row r="94" spans="1:19" ht="13.5" customHeight="1" x14ac:dyDescent="0.2">
      <c r="A94" s="105"/>
      <c r="B94" s="231" t="s">
        <v>49</v>
      </c>
      <c r="C94" s="232" t="s">
        <v>50</v>
      </c>
      <c r="D94" s="233" t="s">
        <v>47</v>
      </c>
      <c r="E94" s="199"/>
      <c r="F94" s="199"/>
      <c r="G94" s="105"/>
      <c r="H94" s="105"/>
      <c r="I94" s="195"/>
      <c r="J94" s="195"/>
      <c r="M94" s="155"/>
      <c r="N94" s="155"/>
      <c r="O94" s="155"/>
      <c r="P94" s="155"/>
      <c r="Q94" s="155"/>
      <c r="R94" s="155"/>
      <c r="S94" s="155"/>
    </row>
    <row r="95" spans="1:19" ht="18" customHeight="1" thickBot="1" x14ac:dyDescent="0.25">
      <c r="A95" s="105"/>
      <c r="B95" s="200" t="s">
        <v>154</v>
      </c>
      <c r="C95" s="201">
        <v>30000</v>
      </c>
      <c r="D95" s="163" t="s">
        <v>316</v>
      </c>
      <c r="E95" s="136"/>
      <c r="F95" s="134"/>
      <c r="G95" s="105"/>
      <c r="H95" s="105"/>
      <c r="I95" s="195"/>
      <c r="J95" s="195"/>
      <c r="M95" s="155"/>
      <c r="N95" s="155"/>
      <c r="O95" s="155"/>
      <c r="P95" s="155"/>
      <c r="Q95" s="155"/>
      <c r="R95" s="155"/>
      <c r="S95" s="155"/>
    </row>
    <row r="96" spans="1:19" ht="9" x14ac:dyDescent="0.2">
      <c r="A96" s="105"/>
      <c r="B96" s="189"/>
      <c r="C96" s="192"/>
      <c r="D96" s="134"/>
      <c r="E96" s="134"/>
      <c r="F96" s="134"/>
      <c r="G96" s="105"/>
      <c r="H96" s="105"/>
      <c r="I96" s="195"/>
      <c r="J96" s="195"/>
      <c r="M96" s="155"/>
      <c r="N96" s="155"/>
      <c r="O96" s="155"/>
      <c r="P96" s="155"/>
      <c r="Q96" s="155"/>
      <c r="R96" s="155"/>
      <c r="S96" s="155"/>
    </row>
    <row r="97" spans="1:19" ht="10.9" customHeight="1" thickBot="1" x14ac:dyDescent="0.25">
      <c r="A97" s="105"/>
      <c r="B97" s="189"/>
      <c r="C97" s="192"/>
      <c r="D97" s="134"/>
      <c r="E97" s="134"/>
      <c r="F97" s="134"/>
      <c r="G97" s="105"/>
      <c r="H97" s="105"/>
      <c r="I97" s="195"/>
      <c r="J97" s="195"/>
      <c r="M97" s="155"/>
      <c r="N97" s="155"/>
      <c r="O97" s="155"/>
      <c r="P97" s="155"/>
      <c r="Q97" s="155"/>
      <c r="R97" s="155"/>
      <c r="S97" s="155"/>
    </row>
    <row r="98" spans="1:19" ht="18.649999999999999" customHeight="1" thickBot="1" x14ac:dyDescent="0.25">
      <c r="A98" s="105"/>
      <c r="B98" s="924" t="s">
        <v>9</v>
      </c>
      <c r="C98" s="925"/>
      <c r="D98" s="925"/>
      <c r="E98" s="926"/>
      <c r="F98" s="134"/>
      <c r="G98" s="105"/>
      <c r="H98" s="105"/>
      <c r="I98" s="105"/>
      <c r="J98" s="195"/>
      <c r="K98" s="155"/>
      <c r="L98" s="155"/>
      <c r="M98" s="155"/>
      <c r="N98" s="155"/>
      <c r="O98" s="155"/>
      <c r="P98" s="155"/>
      <c r="Q98" s="155"/>
      <c r="R98" s="155"/>
      <c r="S98" s="155"/>
    </row>
    <row r="99" spans="1:19" ht="10.9" customHeight="1" x14ac:dyDescent="0.2">
      <c r="A99" s="105"/>
      <c r="B99" s="203" t="s">
        <v>58</v>
      </c>
      <c r="C99" s="204">
        <v>0.6</v>
      </c>
      <c r="D99" s="204" t="s">
        <v>59</v>
      </c>
      <c r="E99" s="205">
        <v>0.8</v>
      </c>
      <c r="F99" s="134"/>
      <c r="G99" s="105"/>
      <c r="H99" s="105"/>
      <c r="I99" s="105"/>
      <c r="J99" s="195"/>
      <c r="K99" s="155"/>
      <c r="L99" s="155"/>
      <c r="M99" s="155"/>
      <c r="N99" s="155"/>
      <c r="O99" s="155"/>
      <c r="P99" s="155"/>
      <c r="Q99" s="155"/>
      <c r="R99" s="155"/>
      <c r="S99" s="155"/>
    </row>
    <row r="100" spans="1:19" ht="10.9" customHeight="1" x14ac:dyDescent="0.2">
      <c r="A100" s="105"/>
      <c r="B100" s="206" t="s">
        <v>60</v>
      </c>
      <c r="C100" s="207">
        <v>1.2</v>
      </c>
      <c r="D100" s="207" t="s">
        <v>61</v>
      </c>
      <c r="E100" s="208">
        <v>0.9</v>
      </c>
      <c r="F100" s="209"/>
      <c r="G100" s="105"/>
      <c r="H100" s="105"/>
      <c r="I100" s="105"/>
      <c r="J100" s="195"/>
      <c r="K100" s="155"/>
      <c r="L100" s="155"/>
      <c r="M100" s="155"/>
      <c r="N100" s="155"/>
      <c r="O100" s="155"/>
      <c r="P100" s="155"/>
      <c r="Q100" s="155"/>
      <c r="R100" s="155"/>
      <c r="S100" s="155"/>
    </row>
    <row r="101" spans="1:19" ht="10.9" customHeight="1" x14ac:dyDescent="0.2">
      <c r="A101" s="105"/>
      <c r="B101" s="206" t="s">
        <v>62</v>
      </c>
      <c r="C101" s="207">
        <v>1.3</v>
      </c>
      <c r="D101" s="207" t="s">
        <v>63</v>
      </c>
      <c r="E101" s="208">
        <v>1.3</v>
      </c>
      <c r="F101" s="209"/>
      <c r="G101" s="105"/>
      <c r="H101" s="105"/>
      <c r="I101" s="105"/>
      <c r="J101" s="195"/>
      <c r="K101" s="155"/>
      <c r="L101" s="155"/>
      <c r="M101" s="155"/>
      <c r="N101" s="155"/>
      <c r="O101" s="155"/>
      <c r="P101" s="155"/>
      <c r="Q101" s="155"/>
      <c r="R101" s="155"/>
      <c r="S101" s="155"/>
    </row>
    <row r="102" spans="1:19" ht="10.9" customHeight="1" x14ac:dyDescent="0.2">
      <c r="A102" s="105"/>
      <c r="B102" s="206" t="s">
        <v>64</v>
      </c>
      <c r="C102" s="207">
        <v>1.2</v>
      </c>
      <c r="D102" s="207" t="s">
        <v>65</v>
      </c>
      <c r="E102" s="208">
        <v>1.3</v>
      </c>
      <c r="F102" s="209"/>
      <c r="G102" s="105"/>
      <c r="H102" s="105"/>
      <c r="I102" s="105"/>
      <c r="J102" s="195"/>
      <c r="M102" s="155"/>
      <c r="N102" s="155"/>
      <c r="O102" s="155"/>
      <c r="P102" s="155"/>
      <c r="Q102" s="155"/>
      <c r="R102" s="155"/>
      <c r="S102" s="155"/>
    </row>
    <row r="103" spans="1:19" ht="10.9" customHeight="1" x14ac:dyDescent="0.2">
      <c r="A103" s="105"/>
      <c r="B103" s="206" t="s">
        <v>66</v>
      </c>
      <c r="C103" s="207">
        <v>1</v>
      </c>
      <c r="D103" s="207" t="s">
        <v>67</v>
      </c>
      <c r="E103" s="208">
        <v>1.4</v>
      </c>
      <c r="F103" s="209"/>
      <c r="G103" s="105"/>
      <c r="H103" s="105"/>
      <c r="I103" s="105"/>
      <c r="K103" s="155"/>
      <c r="L103" s="155"/>
      <c r="M103" s="155"/>
      <c r="N103" s="155"/>
      <c r="O103" s="155"/>
      <c r="P103" s="155"/>
      <c r="Q103" s="155"/>
      <c r="R103" s="155"/>
      <c r="S103" s="155"/>
    </row>
    <row r="104" spans="1:19" ht="10.9" customHeight="1" thickBot="1" x14ac:dyDescent="0.25">
      <c r="A104" s="105"/>
      <c r="B104" s="210" t="s">
        <v>68</v>
      </c>
      <c r="C104" s="211">
        <v>0.8</v>
      </c>
      <c r="D104" s="211" t="s">
        <v>69</v>
      </c>
      <c r="E104" s="212">
        <v>1.4</v>
      </c>
      <c r="F104" s="209"/>
      <c r="G104" s="105"/>
      <c r="H104" s="213"/>
      <c r="I104" s="105"/>
      <c r="K104" s="155"/>
      <c r="L104" s="155"/>
      <c r="M104" s="155"/>
      <c r="N104" s="155"/>
      <c r="O104" s="155"/>
      <c r="P104" s="155"/>
      <c r="Q104" s="155"/>
      <c r="R104" s="155"/>
      <c r="S104" s="155"/>
    </row>
    <row r="105" spans="1:19" ht="18.649999999999999" customHeight="1" thickBot="1" x14ac:dyDescent="0.25">
      <c r="A105" s="105"/>
      <c r="B105" s="209"/>
      <c r="C105" s="209"/>
      <c r="D105" s="209"/>
      <c r="E105" s="209"/>
      <c r="F105" s="209"/>
      <c r="G105" s="105"/>
      <c r="H105" s="213"/>
      <c r="I105" s="195"/>
      <c r="J105" s="195"/>
      <c r="P105" s="155"/>
      <c r="Q105" s="155"/>
      <c r="R105" s="155"/>
      <c r="S105" s="155"/>
    </row>
    <row r="106" spans="1:19" s="65" customFormat="1" ht="28.5" customHeight="1" thickBot="1" x14ac:dyDescent="0.3">
      <c r="B106" s="800" t="s">
        <v>70</v>
      </c>
      <c r="C106" s="801"/>
      <c r="D106" s="70"/>
      <c r="E106" s="70"/>
      <c r="F106" s="70"/>
      <c r="G106" s="70"/>
      <c r="H106" s="92"/>
      <c r="I106" s="359"/>
      <c r="J106" s="452"/>
      <c r="K106" s="452"/>
    </row>
    <row r="107" spans="1:19" s="65" customFormat="1" ht="10.5" x14ac:dyDescent="0.25">
      <c r="B107" s="358" t="s">
        <v>71</v>
      </c>
      <c r="C107" s="93">
        <v>0.15</v>
      </c>
      <c r="D107" s="70"/>
      <c r="E107" s="70"/>
      <c r="F107" s="70"/>
      <c r="G107" s="70"/>
      <c r="H107" s="70"/>
      <c r="I107" s="359"/>
      <c r="J107" s="452"/>
      <c r="K107" s="452"/>
    </row>
    <row r="108" spans="1:19" s="65" customFormat="1" ht="42" x14ac:dyDescent="0.25">
      <c r="B108" s="358" t="s">
        <v>264</v>
      </c>
      <c r="C108" s="93">
        <v>0.15</v>
      </c>
      <c r="D108" s="70"/>
      <c r="E108" s="70"/>
      <c r="F108" s="70"/>
      <c r="G108" s="70"/>
      <c r="H108" s="70"/>
      <c r="I108" s="359"/>
      <c r="J108" s="452"/>
      <c r="K108" s="452"/>
    </row>
    <row r="109" spans="1:19" s="65" customFormat="1" ht="31.5" x14ac:dyDescent="0.25">
      <c r="B109" s="95" t="s">
        <v>209</v>
      </c>
      <c r="C109" s="94">
        <v>0.35</v>
      </c>
      <c r="D109" s="70"/>
      <c r="E109" s="70"/>
      <c r="F109" s="70"/>
      <c r="G109" s="70"/>
      <c r="H109" s="70"/>
      <c r="I109" s="359"/>
      <c r="J109" s="452"/>
      <c r="K109" s="452"/>
    </row>
    <row r="110" spans="1:19" s="65" customFormat="1" ht="10.5" x14ac:dyDescent="0.25">
      <c r="B110" s="357" t="s">
        <v>265</v>
      </c>
      <c r="C110" s="94">
        <v>0.15</v>
      </c>
      <c r="D110" s="70"/>
      <c r="E110" s="70"/>
      <c r="F110" s="70"/>
      <c r="G110" s="70"/>
      <c r="H110" s="70"/>
      <c r="I110" s="359"/>
      <c r="J110" s="452"/>
      <c r="K110" s="452"/>
    </row>
    <row r="111" spans="1:19" s="65" customFormat="1" ht="31.5" x14ac:dyDescent="0.25">
      <c r="B111" s="357" t="s">
        <v>72</v>
      </c>
      <c r="C111" s="94">
        <v>0.55000000000000004</v>
      </c>
      <c r="D111" s="70"/>
      <c r="E111" s="70"/>
      <c r="F111" s="70"/>
      <c r="G111" s="70"/>
      <c r="H111" s="70"/>
      <c r="I111" s="359"/>
      <c r="J111" s="452"/>
      <c r="K111" s="452"/>
    </row>
    <row r="112" spans="1:19" s="65" customFormat="1" ht="10.5" x14ac:dyDescent="0.25">
      <c r="B112" s="357" t="s">
        <v>191</v>
      </c>
      <c r="C112" s="94">
        <v>0.15</v>
      </c>
      <c r="D112" s="70"/>
      <c r="E112" s="70"/>
      <c r="F112" s="70"/>
      <c r="G112" s="70"/>
      <c r="H112" s="70"/>
      <c r="I112" s="359"/>
      <c r="J112" s="452"/>
      <c r="K112" s="452"/>
    </row>
    <row r="113" spans="1:18" s="65" customFormat="1" ht="10.5" x14ac:dyDescent="0.25">
      <c r="B113" s="357" t="s">
        <v>73</v>
      </c>
      <c r="C113" s="94">
        <v>0.15</v>
      </c>
      <c r="D113" s="70"/>
      <c r="E113" s="70"/>
      <c r="F113" s="70"/>
      <c r="G113" s="70"/>
      <c r="H113" s="70"/>
      <c r="I113" s="359"/>
      <c r="J113" s="452"/>
      <c r="K113" s="452"/>
    </row>
    <row r="114" spans="1:18" s="65" customFormat="1" ht="10.5" x14ac:dyDescent="0.25">
      <c r="B114" s="357" t="s">
        <v>266</v>
      </c>
      <c r="C114" s="94">
        <v>0.2</v>
      </c>
      <c r="D114" s="70"/>
      <c r="E114" s="70"/>
      <c r="F114" s="70"/>
      <c r="G114" s="70"/>
      <c r="H114" s="70"/>
      <c r="I114" s="359"/>
      <c r="J114" s="452"/>
      <c r="K114" s="452"/>
    </row>
    <row r="115" spans="1:18" s="10" customFormat="1" ht="10.5" x14ac:dyDescent="0.25">
      <c r="B115" s="357" t="s">
        <v>74</v>
      </c>
      <c r="C115" s="94">
        <v>0.15</v>
      </c>
      <c r="D115" s="70"/>
      <c r="E115" s="70"/>
      <c r="F115" s="70"/>
      <c r="G115" s="70"/>
      <c r="H115" s="70"/>
      <c r="I115" s="359"/>
      <c r="J115" s="452"/>
      <c r="K115" s="452"/>
    </row>
    <row r="116" spans="1:18" s="10" customFormat="1" ht="10.5" x14ac:dyDescent="0.25">
      <c r="B116" s="357" t="s">
        <v>75</v>
      </c>
      <c r="C116" s="94">
        <v>0.15</v>
      </c>
      <c r="D116" s="70"/>
      <c r="E116" s="70"/>
      <c r="F116" s="70"/>
      <c r="G116" s="70"/>
      <c r="H116" s="70"/>
      <c r="J116" s="452"/>
      <c r="K116" s="452"/>
    </row>
    <row r="117" spans="1:18" s="10" customFormat="1" ht="31.5" x14ac:dyDescent="0.25">
      <c r="B117" s="357" t="s">
        <v>76</v>
      </c>
      <c r="C117" s="94">
        <v>0.25</v>
      </c>
      <c r="D117" s="70"/>
      <c r="E117" s="70"/>
      <c r="F117" s="70"/>
      <c r="G117" s="70"/>
      <c r="H117" s="70"/>
      <c r="J117" s="452"/>
      <c r="K117" s="452"/>
    </row>
    <row r="118" spans="1:18" s="10" customFormat="1" ht="52.5" x14ac:dyDescent="0.25">
      <c r="B118" s="95" t="s">
        <v>77</v>
      </c>
      <c r="C118" s="96">
        <v>1</v>
      </c>
      <c r="D118" s="70"/>
      <c r="E118" s="70"/>
      <c r="F118" s="70"/>
      <c r="G118" s="70"/>
      <c r="H118" s="70"/>
      <c r="J118" s="452"/>
      <c r="K118" s="452"/>
    </row>
    <row r="119" spans="1:18" s="10" customFormat="1" ht="10.5" x14ac:dyDescent="0.25">
      <c r="B119" s="95" t="s">
        <v>78</v>
      </c>
      <c r="C119" s="96">
        <v>0.5</v>
      </c>
      <c r="D119" s="70"/>
      <c r="E119" s="70"/>
      <c r="F119" s="70"/>
      <c r="G119" s="70"/>
      <c r="H119" s="88"/>
      <c r="J119" s="452"/>
      <c r="K119" s="452"/>
    </row>
    <row r="120" spans="1:18" s="10" customFormat="1" ht="10.5" x14ac:dyDescent="0.25">
      <c r="B120" s="95" t="s">
        <v>79</v>
      </c>
      <c r="C120" s="96">
        <v>0.5</v>
      </c>
      <c r="D120" s="70"/>
      <c r="E120" s="70"/>
      <c r="F120" s="70"/>
      <c r="G120" s="70"/>
      <c r="H120" s="98"/>
      <c r="J120" s="452"/>
      <c r="K120" s="452"/>
    </row>
    <row r="121" spans="1:18" s="10" customFormat="1" ht="12.5" x14ac:dyDescent="0.25">
      <c r="B121" s="95" t="s">
        <v>268</v>
      </c>
      <c r="C121" s="97">
        <v>0.15</v>
      </c>
      <c r="D121" s="401" t="s">
        <v>26</v>
      </c>
      <c r="E121" s="87"/>
      <c r="F121" s="87"/>
      <c r="G121" s="87"/>
      <c r="H121" s="98"/>
      <c r="J121" s="452"/>
      <c r="K121" s="452"/>
    </row>
    <row r="122" spans="1:18" s="10" customFormat="1" ht="11" thickBot="1" x14ac:dyDescent="0.3">
      <c r="B122" s="99" t="s">
        <v>80</v>
      </c>
      <c r="C122" s="100">
        <v>0.15</v>
      </c>
      <c r="J122" s="452"/>
      <c r="K122" s="452"/>
    </row>
    <row r="123" spans="1:18" s="65" customFormat="1" ht="10.9" customHeight="1" x14ac:dyDescent="0.25">
      <c r="A123" s="105"/>
      <c r="B123" s="214"/>
      <c r="C123" s="215"/>
      <c r="D123" s="87"/>
      <c r="E123" s="87"/>
      <c r="F123" s="87"/>
      <c r="G123" s="87"/>
      <c r="H123" s="98"/>
      <c r="I123" s="1"/>
      <c r="J123" s="1"/>
      <c r="K123" s="53"/>
      <c r="L123" s="98"/>
      <c r="M123" s="98"/>
      <c r="N123" s="98"/>
    </row>
    <row r="124" spans="1:18" s="65" customFormat="1" ht="10.9" customHeight="1" x14ac:dyDescent="0.25">
      <c r="A124" s="105"/>
      <c r="B124" s="102"/>
      <c r="C124" s="103"/>
      <c r="D124" s="98"/>
      <c r="E124" s="98"/>
      <c r="F124" s="98"/>
      <c r="G124" s="98"/>
      <c r="H124" s="104"/>
      <c r="I124" s="1"/>
      <c r="J124" s="1"/>
      <c r="K124" s="53"/>
      <c r="L124" s="98"/>
      <c r="M124" s="98"/>
      <c r="N124" s="98"/>
    </row>
    <row r="125" spans="1:18" s="65" customFormat="1" ht="10.9" customHeight="1" x14ac:dyDescent="0.25">
      <c r="A125" s="105"/>
      <c r="B125" s="262" t="s">
        <v>270</v>
      </c>
      <c r="C125" s="262"/>
      <c r="D125" s="262"/>
      <c r="E125" s="263"/>
      <c r="F125" s="263"/>
      <c r="G125" s="263"/>
      <c r="H125" s="104"/>
      <c r="I125" s="1"/>
      <c r="J125" s="1"/>
      <c r="K125" s="53"/>
      <c r="L125" s="98"/>
      <c r="M125" s="98"/>
      <c r="N125" s="98"/>
    </row>
    <row r="126" spans="1:18" s="65" customFormat="1" ht="10.9" customHeight="1" x14ac:dyDescent="0.25">
      <c r="A126" s="105"/>
      <c r="B126" s="262" t="s">
        <v>85</v>
      </c>
      <c r="C126" s="262"/>
      <c r="D126" s="262"/>
      <c r="E126" s="262"/>
      <c r="F126" s="262"/>
      <c r="G126" s="262"/>
      <c r="H126" s="104"/>
      <c r="I126" s="1"/>
      <c r="J126" s="1"/>
      <c r="K126" s="53"/>
      <c r="L126" s="98"/>
      <c r="M126" s="98"/>
      <c r="N126" s="98"/>
    </row>
    <row r="127" spans="1:18" s="65" customFormat="1" ht="10.9" customHeight="1" x14ac:dyDescent="0.25">
      <c r="A127" s="105"/>
      <c r="B127" s="262" t="s">
        <v>595</v>
      </c>
      <c r="C127" s="262"/>
      <c r="D127" s="262"/>
      <c r="E127" s="262"/>
      <c r="F127" s="262"/>
      <c r="G127" s="262"/>
      <c r="H127" s="104"/>
      <c r="I127" s="1"/>
      <c r="J127" s="1"/>
      <c r="K127" s="53"/>
      <c r="L127" s="98"/>
      <c r="M127" s="98"/>
      <c r="N127" s="98"/>
    </row>
    <row r="128" spans="1:18" s="65" customFormat="1" ht="10.9" customHeight="1" x14ac:dyDescent="0.25">
      <c r="A128" s="105"/>
      <c r="B128" s="262" t="s">
        <v>86</v>
      </c>
      <c r="C128" s="262"/>
      <c r="D128" s="264"/>
      <c r="E128" s="264"/>
      <c r="F128" s="264"/>
      <c r="G128" s="264"/>
      <c r="H128" s="70"/>
      <c r="I128" s="52"/>
      <c r="J128" s="52"/>
      <c r="K128" s="53"/>
      <c r="L128" s="98"/>
      <c r="M128" s="98"/>
      <c r="N128" s="98"/>
      <c r="O128" s="98"/>
      <c r="P128" s="98"/>
      <c r="Q128" s="98"/>
      <c r="R128" s="98"/>
    </row>
    <row r="129" spans="1:19" s="65" customFormat="1" ht="10.9" customHeight="1" x14ac:dyDescent="0.25">
      <c r="A129" s="105"/>
      <c r="B129" s="262" t="s">
        <v>87</v>
      </c>
      <c r="C129" s="262"/>
      <c r="D129" s="264"/>
      <c r="E129" s="264"/>
      <c r="F129" s="264"/>
      <c r="G129" s="264"/>
      <c r="H129" s="70"/>
      <c r="I129" s="52"/>
      <c r="J129" s="52"/>
      <c r="K129" s="53"/>
      <c r="L129" s="98"/>
      <c r="M129" s="98"/>
      <c r="N129" s="98"/>
      <c r="O129" s="98"/>
      <c r="P129" s="98"/>
      <c r="Q129" s="98"/>
      <c r="R129" s="98"/>
    </row>
    <row r="130" spans="1:19" s="10" customFormat="1" ht="21" customHeight="1" x14ac:dyDescent="0.25">
      <c r="A130" s="105"/>
      <c r="B130" s="262" t="s">
        <v>88</v>
      </c>
      <c r="C130" s="262"/>
      <c r="D130" s="265"/>
      <c r="E130" s="265"/>
      <c r="F130" s="265"/>
      <c r="G130" s="265"/>
      <c r="I130" s="451"/>
      <c r="J130" s="451"/>
      <c r="K130" s="12"/>
    </row>
    <row r="131" spans="1:19" ht="10.9" customHeight="1" x14ac:dyDescent="0.25">
      <c r="A131" s="105"/>
      <c r="B131" s="10"/>
      <c r="C131" s="10"/>
      <c r="D131" s="209"/>
      <c r="E131" s="209"/>
      <c r="F131" s="209"/>
      <c r="G131" s="105"/>
      <c r="H131" s="213"/>
      <c r="I131" s="195"/>
      <c r="J131" s="195"/>
      <c r="P131" s="155"/>
      <c r="Q131" s="155"/>
      <c r="R131" s="155"/>
      <c r="S131" s="155"/>
    </row>
    <row r="132" spans="1:19" ht="10.9" customHeight="1" x14ac:dyDescent="0.2">
      <c r="A132" s="105"/>
      <c r="B132" s="209"/>
      <c r="C132" s="209"/>
      <c r="D132" s="452"/>
      <c r="E132" s="452"/>
      <c r="F132" s="452"/>
      <c r="G132" s="452"/>
      <c r="H132" s="452"/>
      <c r="I132" s="195"/>
      <c r="J132" s="195"/>
      <c r="P132" s="155"/>
      <c r="Q132" s="155"/>
      <c r="R132" s="155"/>
      <c r="S132" s="155"/>
    </row>
    <row r="133" spans="1:19" ht="10.9" customHeight="1" x14ac:dyDescent="0.2">
      <c r="A133" s="105"/>
      <c r="B133" s="452"/>
      <c r="C133" s="243"/>
      <c r="D133" s="105"/>
      <c r="E133" s="105"/>
      <c r="F133" s="105"/>
      <c r="G133" s="105"/>
      <c r="H133" s="105"/>
      <c r="I133" s="105"/>
      <c r="J133" s="105"/>
    </row>
    <row r="134" spans="1:19" ht="10.9" customHeight="1" x14ac:dyDescent="0.2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</row>
    <row r="135" spans="1:19" ht="10.9" customHeight="1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</row>
    <row r="136" spans="1:19" ht="10.9" customHeight="1" x14ac:dyDescent="0.2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</row>
    <row r="137" spans="1:19" ht="10.9" customHeight="1" x14ac:dyDescent="0.2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</row>
    <row r="138" spans="1:19" ht="10.9" customHeight="1" x14ac:dyDescent="0.2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</row>
    <row r="139" spans="1:19" ht="10.9" customHeight="1" x14ac:dyDescent="0.2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</row>
    <row r="140" spans="1:19" ht="10.9" customHeight="1" x14ac:dyDescent="0.2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</row>
    <row r="141" spans="1:19" ht="10.9" customHeight="1" x14ac:dyDescent="0.2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</row>
    <row r="142" spans="1:19" ht="10.9" customHeight="1" x14ac:dyDescent="0.2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</row>
    <row r="143" spans="1:19" ht="10.9" customHeight="1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</row>
    <row r="144" spans="1:19" ht="10.9" customHeight="1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</row>
    <row r="145" spans="1:10" ht="10.9" customHeight="1" x14ac:dyDescent="0.2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</row>
    <row r="146" spans="1:10" ht="10.9" customHeight="1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</row>
    <row r="147" spans="1:10" ht="10.9" customHeight="1" x14ac:dyDescent="0.2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</row>
    <row r="148" spans="1:10" ht="10.9" customHeight="1" x14ac:dyDescent="0.2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</row>
    <row r="149" spans="1:10" ht="10.9" customHeight="1" x14ac:dyDescent="0.2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</row>
    <row r="150" spans="1:10" ht="10.9" customHeight="1" x14ac:dyDescent="0.2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</row>
    <row r="151" spans="1:10" ht="10.9" customHeight="1" x14ac:dyDescent="0.2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</row>
    <row r="152" spans="1:10" ht="10.9" customHeight="1" x14ac:dyDescent="0.2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</row>
    <row r="153" spans="1:10" ht="10.9" customHeight="1" x14ac:dyDescent="0.2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</row>
    <row r="154" spans="1:10" ht="10.9" customHeight="1" x14ac:dyDescent="0.2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</row>
    <row r="155" spans="1:10" ht="10.9" customHeight="1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</row>
    <row r="156" spans="1:10" ht="10.9" customHeight="1" x14ac:dyDescent="0.2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</row>
    <row r="157" spans="1:10" ht="10.9" customHeight="1" x14ac:dyDescent="0.2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</row>
    <row r="158" spans="1:10" ht="10.9" customHeight="1" x14ac:dyDescent="0.2">
      <c r="B158" s="105"/>
      <c r="C158" s="105"/>
      <c r="D158" s="105"/>
      <c r="E158" s="105"/>
      <c r="F158" s="105"/>
      <c r="G158" s="105"/>
      <c r="H158" s="105"/>
    </row>
    <row r="159" spans="1:10" ht="10.9" customHeight="1" x14ac:dyDescent="0.2">
      <c r="B159" s="105"/>
      <c r="C159" s="105"/>
      <c r="D159" s="105"/>
      <c r="E159" s="105"/>
      <c r="F159" s="105"/>
      <c r="G159" s="105"/>
      <c r="H159" s="105"/>
    </row>
    <row r="160" spans="1:10" ht="10.9" customHeight="1" x14ac:dyDescent="0.2">
      <c r="B160" s="105"/>
      <c r="C160" s="105"/>
      <c r="D160" s="105"/>
      <c r="E160" s="105"/>
      <c r="F160" s="105"/>
      <c r="G160" s="105"/>
      <c r="H160" s="105"/>
    </row>
    <row r="161" spans="2:8" ht="10.9" customHeight="1" x14ac:dyDescent="0.2">
      <c r="B161" s="105"/>
      <c r="C161" s="105"/>
      <c r="D161" s="105"/>
      <c r="E161" s="105"/>
      <c r="F161" s="105"/>
      <c r="G161" s="105"/>
      <c r="H161" s="105"/>
    </row>
    <row r="162" spans="2:8" ht="10.9" customHeight="1" x14ac:dyDescent="0.2">
      <c r="B162" s="105"/>
      <c r="C162" s="105"/>
      <c r="D162" s="105"/>
      <c r="E162" s="105"/>
      <c r="F162" s="105"/>
      <c r="G162" s="105"/>
      <c r="H162" s="105"/>
    </row>
    <row r="163" spans="2:8" ht="10.9" customHeight="1" x14ac:dyDescent="0.2">
      <c r="B163" s="105"/>
      <c r="C163" s="105"/>
      <c r="D163" s="105"/>
      <c r="E163" s="105"/>
      <c r="F163" s="105"/>
      <c r="G163" s="105"/>
      <c r="H163" s="105"/>
    </row>
    <row r="164" spans="2:8" ht="10.9" customHeight="1" x14ac:dyDescent="0.2">
      <c r="B164" s="105"/>
      <c r="C164" s="105"/>
      <c r="D164" s="105"/>
      <c r="E164" s="105"/>
      <c r="F164" s="105"/>
      <c r="G164" s="105"/>
      <c r="H164" s="105"/>
    </row>
    <row r="165" spans="2:8" ht="10.9" customHeight="1" x14ac:dyDescent="0.2">
      <c r="B165" s="105"/>
      <c r="C165" s="105"/>
      <c r="D165" s="105"/>
      <c r="E165" s="105"/>
      <c r="F165" s="105"/>
      <c r="G165" s="105"/>
      <c r="H165" s="105"/>
    </row>
    <row r="166" spans="2:8" ht="10.9" customHeight="1" x14ac:dyDescent="0.2">
      <c r="B166" s="105"/>
      <c r="C166" s="105"/>
      <c r="D166" s="105"/>
      <c r="E166" s="105"/>
      <c r="F166" s="105"/>
      <c r="G166" s="105"/>
      <c r="H166" s="105"/>
    </row>
    <row r="167" spans="2:8" ht="10.9" customHeight="1" x14ac:dyDescent="0.2">
      <c r="B167" s="105"/>
      <c r="C167" s="105"/>
      <c r="D167" s="105"/>
      <c r="E167" s="105"/>
      <c r="F167" s="105"/>
      <c r="G167" s="105"/>
      <c r="H167" s="105"/>
    </row>
    <row r="168" spans="2:8" ht="10.9" customHeight="1" x14ac:dyDescent="0.2">
      <c r="B168" s="105"/>
      <c r="C168" s="105"/>
      <c r="D168" s="105"/>
      <c r="E168" s="105"/>
      <c r="F168" s="105"/>
      <c r="G168" s="105"/>
      <c r="H168" s="105"/>
    </row>
    <row r="169" spans="2:8" ht="10.9" customHeight="1" x14ac:dyDescent="0.2">
      <c r="B169" s="105"/>
      <c r="C169" s="105"/>
      <c r="D169" s="105"/>
      <c r="E169" s="105"/>
      <c r="F169" s="105"/>
      <c r="G169" s="105"/>
      <c r="H169" s="105"/>
    </row>
    <row r="170" spans="2:8" ht="10.9" customHeight="1" x14ac:dyDescent="0.2">
      <c r="B170" s="105"/>
      <c r="C170" s="105"/>
      <c r="D170" s="105"/>
      <c r="E170" s="105"/>
      <c r="F170" s="105"/>
      <c r="G170" s="105"/>
      <c r="H170" s="105"/>
    </row>
    <row r="171" spans="2:8" ht="10.9" customHeight="1" x14ac:dyDescent="0.2">
      <c r="B171" s="105"/>
      <c r="C171" s="105"/>
      <c r="D171" s="105"/>
      <c r="E171" s="105"/>
      <c r="F171" s="105"/>
      <c r="G171" s="105"/>
      <c r="H171" s="105"/>
    </row>
    <row r="172" spans="2:8" ht="10.9" customHeight="1" x14ac:dyDescent="0.2">
      <c r="B172" s="105"/>
      <c r="C172" s="105"/>
    </row>
  </sheetData>
  <mergeCells count="60">
    <mergeCell ref="B20:G20"/>
    <mergeCell ref="B44:I44"/>
    <mergeCell ref="B58:H58"/>
    <mergeCell ref="B86:H86"/>
    <mergeCell ref="B53:I53"/>
    <mergeCell ref="C84:C85"/>
    <mergeCell ref="E84:E85"/>
    <mergeCell ref="F84:F85"/>
    <mergeCell ref="D84:D85"/>
    <mergeCell ref="C82:C83"/>
    <mergeCell ref="E82:E83"/>
    <mergeCell ref="F82:F83"/>
    <mergeCell ref="D82:D83"/>
    <mergeCell ref="F42:G42"/>
    <mergeCell ref="B45:B46"/>
    <mergeCell ref="C45:C46"/>
    <mergeCell ref="B106:C106"/>
    <mergeCell ref="B93:D93"/>
    <mergeCell ref="B54:B55"/>
    <mergeCell ref="C54:C55"/>
    <mergeCell ref="D54:D55"/>
    <mergeCell ref="D80:D81"/>
    <mergeCell ref="B66:F66"/>
    <mergeCell ref="C80:C81"/>
    <mergeCell ref="E80:E81"/>
    <mergeCell ref="F80:F81"/>
    <mergeCell ref="E54:E55"/>
    <mergeCell ref="F54:G54"/>
    <mergeCell ref="B78:F78"/>
    <mergeCell ref="B98:E98"/>
    <mergeCell ref="G66:I66"/>
    <mergeCell ref="H54:I54"/>
    <mergeCell ref="F34:G34"/>
    <mergeCell ref="D45:D46"/>
    <mergeCell ref="E45:E46"/>
    <mergeCell ref="F45:G45"/>
    <mergeCell ref="H45:I45"/>
    <mergeCell ref="F41:G41"/>
    <mergeCell ref="F40:G40"/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B6:G6"/>
    <mergeCell ref="B7:B8"/>
    <mergeCell ref="C7:C8"/>
    <mergeCell ref="D7:D8"/>
    <mergeCell ref="E7:E8"/>
    <mergeCell ref="F7:G7"/>
    <mergeCell ref="B29:J29"/>
    <mergeCell ref="B21:B22"/>
    <mergeCell ref="C21:C22"/>
    <mergeCell ref="D21:D22"/>
    <mergeCell ref="E21:E22"/>
    <mergeCell ref="F21:G21"/>
  </mergeCells>
  <hyperlinks>
    <hyperlink ref="H28" location="MarieClaire.ru!A1" display="&lt;&lt; наверх"/>
    <hyperlink ref="J43" location="MarieClaire.ru!A1" display="&lt;&lt; наверх"/>
    <hyperlink ref="H92" location="MarieClaire.ru!A1" display="&lt;&lt; наверх"/>
    <hyperlink ref="D1" location="TITLE!A1" display="TITLE"/>
    <hyperlink ref="D121" location="MarieClaire.ru!A1" display="&lt;&lt; наверх"/>
    <hyperlink ref="J77" r:id="rId1"/>
  </hyperlinks>
  <pageMargins left="0.7" right="0.7" top="0.75" bottom="0.75" header="0.3" footer="0.3"/>
  <pageSetup paperSize="9" orientation="portrait" horizontalDpi="4294967295" verticalDpi="4294967295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70"/>
  <sheetViews>
    <sheetView topLeftCell="A7" zoomScaleNormal="100" workbookViewId="0">
      <selection activeCell="B19" sqref="B19"/>
    </sheetView>
  </sheetViews>
  <sheetFormatPr defaultColWidth="19.453125" defaultRowHeight="10.9" customHeight="1" x14ac:dyDescent="0.2"/>
  <cols>
    <col min="1" max="1" width="2" style="155" customWidth="1"/>
    <col min="2" max="2" width="25.54296875" style="155" customWidth="1"/>
    <col min="3" max="3" width="20" style="155" customWidth="1"/>
    <col min="4" max="4" width="19.26953125" style="155" customWidth="1"/>
    <col min="5" max="5" width="14.81640625" style="155" customWidth="1"/>
    <col min="6" max="6" width="10.1796875" style="155" customWidth="1"/>
    <col min="7" max="7" width="10.08984375" style="155" customWidth="1"/>
    <col min="8" max="8" width="13.1796875" style="155" customWidth="1"/>
    <col min="9" max="9" width="13" style="155" customWidth="1"/>
    <col min="10" max="10" width="11.1796875" style="155" customWidth="1"/>
    <col min="11" max="11" width="24.1796875" style="195" customWidth="1"/>
    <col min="12" max="12" width="8.7265625" style="195" customWidth="1"/>
    <col min="13" max="13" width="6.81640625" style="195" customWidth="1"/>
    <col min="14" max="19" width="19.453125" style="195" customWidth="1"/>
    <col min="20" max="16384" width="19.453125" style="155"/>
  </cols>
  <sheetData>
    <row r="1" spans="1:19" ht="10.9" customHeight="1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9" ht="10.9" customHeight="1" x14ac:dyDescent="0.2">
      <c r="A2" s="105"/>
      <c r="B2" s="105"/>
      <c r="C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9" ht="17.5" x14ac:dyDescent="0.35">
      <c r="A3" s="105"/>
      <c r="B3" s="105"/>
      <c r="C3" s="105"/>
      <c r="D3" s="107" t="s">
        <v>388</v>
      </c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9" ht="9.75" x14ac:dyDescent="0.2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</row>
    <row r="5" spans="1:19" ht="9.65" customHeight="1" thickBot="1" x14ac:dyDescent="0.25">
      <c r="A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</row>
    <row r="6" spans="1:19" ht="16.5" customHeight="1" thickBot="1" x14ac:dyDescent="0.25">
      <c r="A6" s="105"/>
      <c r="B6" s="924" t="s">
        <v>138</v>
      </c>
      <c r="C6" s="925"/>
      <c r="D6" s="925"/>
      <c r="E6" s="925"/>
      <c r="F6" s="925"/>
      <c r="G6" s="926"/>
      <c r="H6" s="105"/>
      <c r="I6" s="105"/>
      <c r="J6" s="105"/>
      <c r="K6" s="105"/>
      <c r="L6" s="105"/>
      <c r="M6" s="105"/>
      <c r="Q6" s="155"/>
      <c r="R6" s="155"/>
      <c r="S6" s="155"/>
    </row>
    <row r="7" spans="1:19" ht="9" x14ac:dyDescent="0.2">
      <c r="A7" s="105"/>
      <c r="B7" s="938" t="s">
        <v>11</v>
      </c>
      <c r="C7" s="940" t="s">
        <v>12</v>
      </c>
      <c r="D7" s="942" t="s">
        <v>31</v>
      </c>
      <c r="E7" s="944" t="s">
        <v>91</v>
      </c>
      <c r="F7" s="1056" t="s">
        <v>139</v>
      </c>
      <c r="G7" s="960"/>
      <c r="H7" s="105"/>
      <c r="I7" s="105"/>
      <c r="J7" s="105"/>
      <c r="K7" s="105"/>
      <c r="L7" s="105"/>
      <c r="M7" s="105"/>
      <c r="N7" s="155"/>
      <c r="O7" s="155"/>
      <c r="P7" s="155"/>
      <c r="Q7" s="155"/>
      <c r="R7" s="155"/>
      <c r="S7" s="155"/>
    </row>
    <row r="8" spans="1:19" ht="18.5" thickBot="1" x14ac:dyDescent="0.25">
      <c r="A8" s="105"/>
      <c r="B8" s="1053"/>
      <c r="C8" s="1007"/>
      <c r="D8" s="1054"/>
      <c r="E8" s="1055"/>
      <c r="F8" s="216" t="s">
        <v>15</v>
      </c>
      <c r="G8" s="217" t="s">
        <v>16</v>
      </c>
      <c r="H8" s="105"/>
      <c r="I8" s="105"/>
      <c r="J8" s="105"/>
      <c r="K8" s="105"/>
      <c r="L8" s="105"/>
      <c r="M8" s="105"/>
      <c r="N8" s="155"/>
      <c r="O8" s="155"/>
      <c r="P8" s="155"/>
      <c r="Q8" s="155"/>
      <c r="R8" s="155"/>
      <c r="S8" s="155"/>
    </row>
    <row r="9" spans="1:19" ht="18" x14ac:dyDescent="0.2">
      <c r="A9" s="105"/>
      <c r="B9" s="218" t="s">
        <v>639</v>
      </c>
      <c r="C9" s="219" t="s">
        <v>94</v>
      </c>
      <c r="D9" s="220">
        <v>2200</v>
      </c>
      <c r="E9" s="221" t="s">
        <v>319</v>
      </c>
      <c r="F9" s="222">
        <f>G9*750</f>
        <v>1500000</v>
      </c>
      <c r="G9" s="223">
        <v>2000</v>
      </c>
      <c r="H9" s="105"/>
      <c r="I9" s="105"/>
      <c r="J9" s="105"/>
      <c r="K9" s="105"/>
      <c r="L9" s="105"/>
      <c r="M9" s="105"/>
      <c r="N9" s="155"/>
      <c r="O9" s="155"/>
      <c r="P9" s="155"/>
      <c r="Q9" s="155"/>
      <c r="R9" s="155"/>
      <c r="S9" s="155"/>
    </row>
    <row r="10" spans="1:19" ht="21.5" customHeight="1" x14ac:dyDescent="0.2">
      <c r="A10" s="105"/>
      <c r="B10" s="116" t="s">
        <v>640</v>
      </c>
      <c r="C10" s="117" t="s">
        <v>94</v>
      </c>
      <c r="D10" s="118">
        <v>1500</v>
      </c>
      <c r="E10" s="224" t="s">
        <v>319</v>
      </c>
      <c r="F10" s="120">
        <f t="shared" ref="F10:F18" si="0">G10*750</f>
        <v>1012500</v>
      </c>
      <c r="G10" s="119">
        <v>1350</v>
      </c>
      <c r="H10" s="105"/>
      <c r="I10" s="105"/>
      <c r="J10" s="105"/>
      <c r="K10" s="105"/>
      <c r="L10" s="105"/>
      <c r="M10" s="105"/>
      <c r="N10" s="155"/>
      <c r="O10" s="155"/>
      <c r="P10" s="155"/>
      <c r="Q10" s="155"/>
      <c r="R10" s="155"/>
      <c r="S10" s="155"/>
    </row>
    <row r="11" spans="1:19" ht="21.5" customHeight="1" x14ac:dyDescent="0.2">
      <c r="A11" s="105"/>
      <c r="B11" s="116" t="s">
        <v>641</v>
      </c>
      <c r="C11" s="117" t="s">
        <v>94</v>
      </c>
      <c r="D11" s="118">
        <v>1100</v>
      </c>
      <c r="E11" s="224" t="s">
        <v>319</v>
      </c>
      <c r="F11" s="120">
        <f t="shared" si="0"/>
        <v>735000</v>
      </c>
      <c r="G11" s="119">
        <v>980</v>
      </c>
      <c r="H11" s="105"/>
      <c r="I11" s="105"/>
      <c r="J11" s="105"/>
      <c r="K11" s="105"/>
      <c r="L11" s="105"/>
      <c r="M11" s="105"/>
      <c r="N11" s="155"/>
      <c r="O11" s="155"/>
      <c r="P11" s="155"/>
      <c r="Q11" s="155"/>
      <c r="R11" s="155"/>
      <c r="S11" s="155"/>
    </row>
    <row r="12" spans="1:19" ht="18" x14ac:dyDescent="0.2">
      <c r="A12" s="105"/>
      <c r="B12" s="116" t="s">
        <v>597</v>
      </c>
      <c r="C12" s="117" t="s">
        <v>94</v>
      </c>
      <c r="D12" s="118">
        <v>600</v>
      </c>
      <c r="E12" s="224" t="s">
        <v>319</v>
      </c>
      <c r="F12" s="120">
        <f t="shared" si="0"/>
        <v>405000</v>
      </c>
      <c r="G12" s="119">
        <v>540</v>
      </c>
      <c r="H12" s="105"/>
      <c r="I12" s="105"/>
      <c r="J12" s="105"/>
      <c r="K12" s="105"/>
      <c r="L12" s="105"/>
      <c r="M12" s="105"/>
      <c r="N12" s="155"/>
      <c r="O12" s="155"/>
      <c r="P12" s="155"/>
      <c r="Q12" s="155"/>
      <c r="R12" s="155"/>
      <c r="S12" s="155"/>
    </row>
    <row r="13" spans="1:19" ht="9" x14ac:dyDescent="0.2">
      <c r="A13" s="105"/>
      <c r="B13" s="116" t="s">
        <v>95</v>
      </c>
      <c r="C13" s="117" t="s">
        <v>96</v>
      </c>
      <c r="D13" s="118">
        <v>800</v>
      </c>
      <c r="E13" s="224" t="s">
        <v>319</v>
      </c>
      <c r="F13" s="120">
        <f t="shared" si="0"/>
        <v>540000</v>
      </c>
      <c r="G13" s="119">
        <v>720</v>
      </c>
      <c r="H13" s="105"/>
      <c r="I13" s="105"/>
      <c r="J13" s="105"/>
      <c r="K13" s="105"/>
      <c r="L13" s="105"/>
      <c r="M13" s="105"/>
      <c r="N13" s="155"/>
      <c r="O13" s="155"/>
      <c r="P13" s="155"/>
      <c r="Q13" s="155"/>
      <c r="R13" s="155"/>
      <c r="S13" s="155"/>
    </row>
    <row r="14" spans="1:19" ht="9" x14ac:dyDescent="0.2">
      <c r="A14" s="105"/>
      <c r="B14" s="116" t="s">
        <v>97</v>
      </c>
      <c r="C14" s="117" t="s">
        <v>141</v>
      </c>
      <c r="D14" s="118">
        <v>425</v>
      </c>
      <c r="E14" s="224" t="s">
        <v>319</v>
      </c>
      <c r="F14" s="120">
        <f t="shared" si="0"/>
        <v>262500</v>
      </c>
      <c r="G14" s="119">
        <v>350</v>
      </c>
      <c r="H14" s="105"/>
      <c r="I14" s="105"/>
      <c r="J14" s="105"/>
      <c r="K14" s="105"/>
      <c r="L14" s="105"/>
      <c r="M14" s="105"/>
      <c r="N14" s="155"/>
      <c r="O14" s="155"/>
      <c r="P14" s="155"/>
      <c r="Q14" s="155"/>
      <c r="R14" s="155"/>
      <c r="S14" s="155"/>
    </row>
    <row r="15" spans="1:19" ht="21" customHeight="1" x14ac:dyDescent="0.2">
      <c r="B15" s="116" t="s">
        <v>647</v>
      </c>
      <c r="C15" s="117" t="s">
        <v>99</v>
      </c>
      <c r="D15" s="118">
        <v>1100</v>
      </c>
      <c r="E15" s="224" t="s">
        <v>320</v>
      </c>
      <c r="F15" s="120">
        <v>735000</v>
      </c>
      <c r="G15" s="121">
        <v>980</v>
      </c>
      <c r="H15" s="254"/>
      <c r="I15" s="254"/>
      <c r="J15" s="291"/>
      <c r="K15" s="254"/>
      <c r="L15" s="254"/>
      <c r="M15" s="254"/>
      <c r="N15" s="155"/>
      <c r="O15" s="155"/>
      <c r="P15" s="155"/>
      <c r="Q15" s="155"/>
      <c r="R15" s="155"/>
      <c r="S15" s="155"/>
    </row>
    <row r="16" spans="1:19" ht="9" x14ac:dyDescent="0.2">
      <c r="A16" s="105"/>
      <c r="B16" s="116" t="s">
        <v>619</v>
      </c>
      <c r="C16" s="117" t="s">
        <v>98</v>
      </c>
      <c r="D16" s="118">
        <v>150</v>
      </c>
      <c r="E16" s="224" t="s">
        <v>319</v>
      </c>
      <c r="F16" s="120">
        <f t="shared" si="0"/>
        <v>93750</v>
      </c>
      <c r="G16" s="119">
        <v>125</v>
      </c>
      <c r="H16" s="105"/>
      <c r="I16" s="105"/>
      <c r="J16" s="105"/>
      <c r="K16" s="105"/>
      <c r="L16" s="105"/>
      <c r="M16" s="105"/>
      <c r="N16" s="155"/>
      <c r="O16" s="155"/>
      <c r="P16" s="155"/>
      <c r="Q16" s="155"/>
      <c r="R16" s="155"/>
      <c r="S16" s="155"/>
    </row>
    <row r="17" spans="1:20" ht="9" x14ac:dyDescent="0.2">
      <c r="A17" s="105"/>
      <c r="B17" s="122" t="s">
        <v>620</v>
      </c>
      <c r="C17" s="225" t="s">
        <v>99</v>
      </c>
      <c r="D17" s="118">
        <v>450</v>
      </c>
      <c r="E17" s="224" t="s">
        <v>320</v>
      </c>
      <c r="F17" s="120">
        <f t="shared" si="0"/>
        <v>225000</v>
      </c>
      <c r="G17" s="119">
        <v>300</v>
      </c>
      <c r="H17" s="105"/>
      <c r="I17" s="105"/>
      <c r="J17" s="105"/>
      <c r="K17" s="105"/>
      <c r="L17" s="105"/>
      <c r="M17" s="105"/>
      <c r="N17" s="155"/>
      <c r="O17" s="155"/>
      <c r="P17" s="155"/>
      <c r="Q17" s="155"/>
      <c r="R17" s="155"/>
      <c r="S17" s="155"/>
    </row>
    <row r="18" spans="1:20" ht="9" x14ac:dyDescent="0.2">
      <c r="A18" s="105"/>
      <c r="B18" s="122" t="s">
        <v>620</v>
      </c>
      <c r="C18" s="225" t="s">
        <v>99</v>
      </c>
      <c r="D18" s="118">
        <v>400</v>
      </c>
      <c r="E18" s="224" t="s">
        <v>320</v>
      </c>
      <c r="F18" s="120">
        <f t="shared" si="0"/>
        <v>187500</v>
      </c>
      <c r="G18" s="119">
        <v>250</v>
      </c>
      <c r="H18" s="105"/>
      <c r="I18" s="105"/>
      <c r="J18" s="105"/>
      <c r="K18" s="105"/>
      <c r="L18" s="105"/>
      <c r="M18" s="105"/>
      <c r="N18" s="155"/>
      <c r="O18" s="155"/>
      <c r="P18" s="155"/>
      <c r="Q18" s="155"/>
      <c r="R18" s="155"/>
      <c r="S18" s="155"/>
    </row>
    <row r="19" spans="1:20" ht="27.5" thickBot="1" x14ac:dyDescent="0.25">
      <c r="A19" s="105"/>
      <c r="B19" s="514" t="s">
        <v>100</v>
      </c>
      <c r="C19" s="124" t="s">
        <v>94</v>
      </c>
      <c r="D19" s="131">
        <v>1600</v>
      </c>
      <c r="E19" s="227" t="s">
        <v>320</v>
      </c>
      <c r="F19" s="126" t="s">
        <v>142</v>
      </c>
      <c r="G19" s="125" t="s">
        <v>142</v>
      </c>
      <c r="H19" s="105"/>
      <c r="I19" s="105"/>
      <c r="J19" s="105"/>
      <c r="K19" s="105"/>
      <c r="L19" s="105"/>
      <c r="M19" s="105"/>
      <c r="N19" s="155"/>
      <c r="O19" s="155"/>
      <c r="P19" s="155"/>
      <c r="Q19" s="155"/>
      <c r="R19" s="155"/>
      <c r="S19" s="155"/>
    </row>
    <row r="20" spans="1:20" ht="18" customHeight="1" thickBot="1" x14ac:dyDescent="0.25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55"/>
      <c r="P20" s="155"/>
      <c r="Q20" s="155"/>
      <c r="R20" s="155"/>
      <c r="S20" s="155"/>
    </row>
    <row r="21" spans="1:20" ht="16.5" customHeight="1" thickBot="1" x14ac:dyDescent="0.25">
      <c r="A21" s="105"/>
      <c r="B21" s="924" t="s">
        <v>101</v>
      </c>
      <c r="C21" s="925"/>
      <c r="D21" s="925"/>
      <c r="E21" s="925"/>
      <c r="F21" s="925"/>
      <c r="G21" s="926"/>
      <c r="H21" s="105"/>
      <c r="I21" s="105"/>
      <c r="J21" s="105"/>
      <c r="K21" s="105"/>
      <c r="L21" s="105"/>
      <c r="M21" s="105"/>
      <c r="N21" s="155"/>
      <c r="O21" s="155"/>
      <c r="P21" s="155"/>
      <c r="Q21" s="155"/>
      <c r="R21" s="155"/>
      <c r="S21" s="155"/>
    </row>
    <row r="22" spans="1:20" ht="10.9" customHeight="1" x14ac:dyDescent="0.2">
      <c r="A22" s="105"/>
      <c r="B22" s="938" t="s">
        <v>11</v>
      </c>
      <c r="C22" s="940" t="s">
        <v>12</v>
      </c>
      <c r="D22" s="942" t="s">
        <v>31</v>
      </c>
      <c r="E22" s="944" t="s">
        <v>91</v>
      </c>
      <c r="F22" s="985" t="s">
        <v>143</v>
      </c>
      <c r="G22" s="947"/>
      <c r="H22" s="105"/>
      <c r="I22" s="105"/>
      <c r="J22" s="105"/>
      <c r="K22" s="105"/>
      <c r="L22" s="105"/>
      <c r="M22" s="105"/>
      <c r="N22" s="155"/>
      <c r="O22" s="155"/>
      <c r="P22" s="155"/>
      <c r="Q22" s="155"/>
      <c r="R22" s="155"/>
      <c r="S22" s="155"/>
    </row>
    <row r="23" spans="1:20" ht="10.9" customHeight="1" x14ac:dyDescent="0.2">
      <c r="A23" s="105"/>
      <c r="B23" s="939"/>
      <c r="C23" s="941"/>
      <c r="D23" s="943"/>
      <c r="E23" s="945"/>
      <c r="F23" s="108" t="s">
        <v>15</v>
      </c>
      <c r="G23" s="127" t="s">
        <v>16</v>
      </c>
      <c r="H23" s="105"/>
      <c r="I23" s="105"/>
      <c r="J23" s="105"/>
      <c r="K23" s="105"/>
      <c r="L23" s="105"/>
      <c r="M23" s="105"/>
      <c r="N23" s="155"/>
      <c r="O23" s="155"/>
      <c r="P23" s="155"/>
      <c r="Q23" s="155"/>
      <c r="R23" s="155"/>
      <c r="S23" s="155"/>
    </row>
    <row r="24" spans="1:20" s="195" customFormat="1" ht="34.5" customHeight="1" x14ac:dyDescent="0.2">
      <c r="A24" s="105"/>
      <c r="B24" s="116" t="s">
        <v>630</v>
      </c>
      <c r="C24" s="117" t="s">
        <v>105</v>
      </c>
      <c r="D24" s="118">
        <v>1400</v>
      </c>
      <c r="E24" s="119" t="s">
        <v>155</v>
      </c>
      <c r="F24" s="120">
        <f t="shared" ref="F24:F26" si="1">G24*350</f>
        <v>441000</v>
      </c>
      <c r="G24" s="121">
        <v>1260</v>
      </c>
      <c r="H24" s="105"/>
      <c r="I24" s="105"/>
      <c r="J24" s="105"/>
      <c r="K24" s="105"/>
      <c r="L24" s="105"/>
      <c r="M24" s="105"/>
    </row>
    <row r="25" spans="1:20" ht="33.75" customHeight="1" x14ac:dyDescent="0.2">
      <c r="A25" s="105"/>
      <c r="B25" s="116" t="s">
        <v>633</v>
      </c>
      <c r="C25" s="117" t="s">
        <v>105</v>
      </c>
      <c r="D25" s="118">
        <v>1600</v>
      </c>
      <c r="E25" s="119" t="s">
        <v>155</v>
      </c>
      <c r="F25" s="120">
        <f t="shared" si="1"/>
        <v>504000</v>
      </c>
      <c r="G25" s="121">
        <v>1440</v>
      </c>
      <c r="H25" s="105"/>
      <c r="I25" s="105"/>
      <c r="J25" s="105"/>
      <c r="K25" s="105"/>
      <c r="L25" s="105"/>
      <c r="M25" s="105"/>
      <c r="N25" s="155"/>
      <c r="O25" s="155"/>
      <c r="P25" s="155"/>
      <c r="Q25" s="155"/>
      <c r="R25" s="155"/>
      <c r="S25" s="155"/>
    </row>
    <row r="26" spans="1:20" s="195" customFormat="1" ht="24.75" customHeight="1" x14ac:dyDescent="0.2">
      <c r="A26" s="105"/>
      <c r="B26" s="116" t="s">
        <v>599</v>
      </c>
      <c r="C26" s="117" t="s">
        <v>105</v>
      </c>
      <c r="D26" s="118">
        <v>2000</v>
      </c>
      <c r="E26" s="119" t="s">
        <v>155</v>
      </c>
      <c r="F26" s="120">
        <f t="shared" si="1"/>
        <v>630000</v>
      </c>
      <c r="G26" s="121">
        <v>1800</v>
      </c>
      <c r="H26" s="105"/>
      <c r="I26" s="105"/>
      <c r="J26" s="105"/>
      <c r="K26" s="105"/>
      <c r="L26" s="105"/>
      <c r="M26" s="105"/>
    </row>
    <row r="27" spans="1:20" ht="24.75" customHeight="1" x14ac:dyDescent="0.2">
      <c r="A27" s="105"/>
      <c r="B27" s="116" t="s">
        <v>107</v>
      </c>
      <c r="C27" s="117" t="s">
        <v>94</v>
      </c>
      <c r="D27" s="118">
        <v>220000</v>
      </c>
      <c r="E27" s="119" t="s">
        <v>319</v>
      </c>
      <c r="F27" s="120" t="s">
        <v>142</v>
      </c>
      <c r="G27" s="121" t="s">
        <v>142</v>
      </c>
      <c r="H27" s="105"/>
      <c r="I27" s="105"/>
      <c r="J27" s="105"/>
      <c r="K27" s="105"/>
      <c r="L27" s="105"/>
      <c r="M27" s="105"/>
      <c r="S27" s="155"/>
    </row>
    <row r="28" spans="1:20" ht="24.75" customHeight="1" thickBot="1" x14ac:dyDescent="0.25">
      <c r="A28" s="105"/>
      <c r="B28" s="129" t="s">
        <v>145</v>
      </c>
      <c r="C28" s="927" t="s">
        <v>156</v>
      </c>
      <c r="D28" s="927"/>
      <c r="E28" s="928"/>
      <c r="F28" s="126" t="s">
        <v>142</v>
      </c>
      <c r="G28" s="132" t="s">
        <v>142</v>
      </c>
      <c r="H28" s="105"/>
      <c r="I28" s="105"/>
      <c r="J28" s="105"/>
      <c r="K28" s="105"/>
      <c r="L28" s="105"/>
      <c r="M28" s="105"/>
      <c r="S28" s="155"/>
    </row>
    <row r="29" spans="1:20" ht="24.75" customHeight="1" thickBot="1" x14ac:dyDescent="0.25">
      <c r="A29" s="105"/>
      <c r="B29" s="39" t="s">
        <v>25</v>
      </c>
      <c r="C29" s="148"/>
      <c r="D29" s="148"/>
      <c r="E29" s="148"/>
      <c r="F29" s="148"/>
      <c r="G29" s="148"/>
      <c r="H29" s="138" t="s">
        <v>26</v>
      </c>
      <c r="I29" s="105"/>
      <c r="J29" s="105"/>
      <c r="K29" s="105"/>
      <c r="L29" s="105"/>
      <c r="M29" s="105"/>
      <c r="N29" s="105"/>
    </row>
    <row r="30" spans="1:20" ht="24.75" customHeight="1" thickBot="1" x14ac:dyDescent="0.25">
      <c r="A30" s="105"/>
      <c r="B30" s="924" t="s">
        <v>5</v>
      </c>
      <c r="C30" s="925"/>
      <c r="D30" s="925"/>
      <c r="E30" s="925"/>
      <c r="F30" s="925"/>
      <c r="G30" s="925"/>
      <c r="H30" s="925"/>
      <c r="I30" s="925"/>
      <c r="J30" s="926"/>
    </row>
    <row r="31" spans="1:20" ht="24.75" customHeight="1" thickBot="1" x14ac:dyDescent="0.25">
      <c r="A31" s="105"/>
      <c r="B31" s="139" t="s">
        <v>28</v>
      </c>
      <c r="C31" s="140" t="s">
        <v>12</v>
      </c>
      <c r="D31" s="140" t="s">
        <v>110</v>
      </c>
      <c r="E31" s="140" t="s">
        <v>30</v>
      </c>
      <c r="F31" s="986" t="s">
        <v>31</v>
      </c>
      <c r="G31" s="987"/>
      <c r="H31" s="140" t="s">
        <v>32</v>
      </c>
      <c r="I31" s="140" t="s">
        <v>33</v>
      </c>
      <c r="J31" s="141" t="s">
        <v>34</v>
      </c>
    </row>
    <row r="32" spans="1:20" s="106" customFormat="1" ht="18" x14ac:dyDescent="0.25">
      <c r="A32" s="105"/>
      <c r="B32" s="435" t="s">
        <v>600</v>
      </c>
      <c r="C32" s="143" t="s">
        <v>308</v>
      </c>
      <c r="D32" s="143" t="s">
        <v>147</v>
      </c>
      <c r="E32" s="144" t="s">
        <v>19</v>
      </c>
      <c r="F32" s="988">
        <v>2800</v>
      </c>
      <c r="G32" s="988"/>
      <c r="H32" s="463">
        <v>100000</v>
      </c>
      <c r="I32" s="463">
        <v>30000</v>
      </c>
      <c r="J32" s="464">
        <f>F32*H32/1000</f>
        <v>280000</v>
      </c>
      <c r="K32" s="1076"/>
      <c r="L32" s="437"/>
      <c r="M32" s="438"/>
      <c r="N32" s="105"/>
      <c r="O32" s="105"/>
      <c r="P32" s="105"/>
      <c r="Q32" s="105"/>
      <c r="R32" s="105"/>
      <c r="S32" s="105"/>
      <c r="T32" s="105"/>
    </row>
    <row r="33" spans="1:20" s="106" customFormat="1" ht="15" customHeight="1" x14ac:dyDescent="0.25">
      <c r="A33" s="105"/>
      <c r="B33" s="439" t="s">
        <v>601</v>
      </c>
      <c r="C33" s="440" t="s">
        <v>111</v>
      </c>
      <c r="D33" s="440" t="s">
        <v>147</v>
      </c>
      <c r="E33" s="441" t="s">
        <v>19</v>
      </c>
      <c r="F33" s="989">
        <v>2600</v>
      </c>
      <c r="G33" s="990"/>
      <c r="H33" s="442">
        <v>300000</v>
      </c>
      <c r="I33" s="442">
        <v>100000</v>
      </c>
      <c r="J33" s="443">
        <f t="shared" ref="J33:J43" si="2">F33*H33/1000</f>
        <v>780000</v>
      </c>
      <c r="K33" s="1077"/>
      <c r="L33" s="289"/>
      <c r="M33" s="105"/>
      <c r="N33" s="289"/>
      <c r="O33" s="105"/>
      <c r="P33" s="105"/>
      <c r="Q33" s="105"/>
      <c r="R33" s="105"/>
      <c r="S33" s="105"/>
    </row>
    <row r="34" spans="1:20" s="106" customFormat="1" ht="18.5" thickBot="1" x14ac:dyDescent="0.3">
      <c r="A34" s="105"/>
      <c r="B34" s="145" t="s">
        <v>602</v>
      </c>
      <c r="C34" s="444" t="s">
        <v>111</v>
      </c>
      <c r="D34" s="444" t="s">
        <v>147</v>
      </c>
      <c r="E34" s="445" t="s">
        <v>19</v>
      </c>
      <c r="F34" s="984">
        <v>2400</v>
      </c>
      <c r="G34" s="984"/>
      <c r="H34" s="456">
        <v>500000</v>
      </c>
      <c r="I34" s="456">
        <v>150000</v>
      </c>
      <c r="J34" s="446">
        <f t="shared" si="2"/>
        <v>1200000</v>
      </c>
      <c r="K34" s="1077"/>
      <c r="L34" s="105"/>
      <c r="M34" s="105"/>
      <c r="N34" s="105"/>
      <c r="O34" s="105"/>
      <c r="P34" s="105"/>
      <c r="Q34" s="105"/>
      <c r="R34" s="105"/>
      <c r="S34" s="105"/>
    </row>
    <row r="35" spans="1:20" s="106" customFormat="1" ht="15" customHeight="1" x14ac:dyDescent="0.25">
      <c r="A35" s="105"/>
      <c r="B35" s="142" t="s">
        <v>603</v>
      </c>
      <c r="C35" s="143" t="s">
        <v>111</v>
      </c>
      <c r="D35" s="143" t="s">
        <v>148</v>
      </c>
      <c r="E35" s="144" t="s">
        <v>19</v>
      </c>
      <c r="F35" s="994">
        <v>3200</v>
      </c>
      <c r="G35" s="995"/>
      <c r="H35" s="463">
        <v>100000</v>
      </c>
      <c r="I35" s="463">
        <v>30000</v>
      </c>
      <c r="J35" s="465">
        <f t="shared" si="2"/>
        <v>320000</v>
      </c>
      <c r="K35" s="1076"/>
      <c r="L35" s="437"/>
      <c r="M35" s="438"/>
      <c r="N35" s="105"/>
      <c r="O35" s="289"/>
      <c r="P35" s="105"/>
      <c r="Q35" s="105"/>
      <c r="R35" s="105"/>
      <c r="S35" s="105"/>
      <c r="T35" s="105"/>
    </row>
    <row r="36" spans="1:20" s="106" customFormat="1" ht="18" x14ac:dyDescent="0.25">
      <c r="A36" s="105"/>
      <c r="B36" s="439" t="s">
        <v>604</v>
      </c>
      <c r="C36" s="440" t="s">
        <v>111</v>
      </c>
      <c r="D36" s="440" t="s">
        <v>148</v>
      </c>
      <c r="E36" s="441" t="s">
        <v>19</v>
      </c>
      <c r="F36" s="989">
        <v>3000</v>
      </c>
      <c r="G36" s="990"/>
      <c r="H36" s="442">
        <v>300000</v>
      </c>
      <c r="I36" s="442">
        <v>100000</v>
      </c>
      <c r="J36" s="443">
        <f t="shared" si="2"/>
        <v>900000</v>
      </c>
      <c r="K36" s="1077"/>
      <c r="L36" s="105"/>
      <c r="M36" s="105"/>
      <c r="N36" s="105"/>
      <c r="O36" s="105"/>
      <c r="P36" s="105"/>
      <c r="Q36" s="105"/>
      <c r="R36" s="105"/>
      <c r="S36" s="105"/>
    </row>
    <row r="37" spans="1:20" s="106" customFormat="1" ht="15" customHeight="1" thickBot="1" x14ac:dyDescent="0.3">
      <c r="A37" s="105"/>
      <c r="B37" s="145" t="s">
        <v>605</v>
      </c>
      <c r="C37" s="444" t="s">
        <v>111</v>
      </c>
      <c r="D37" s="444" t="s">
        <v>148</v>
      </c>
      <c r="E37" s="445" t="s">
        <v>19</v>
      </c>
      <c r="F37" s="984">
        <v>2800</v>
      </c>
      <c r="G37" s="984"/>
      <c r="H37" s="456">
        <v>500000</v>
      </c>
      <c r="I37" s="456">
        <v>150000</v>
      </c>
      <c r="J37" s="446">
        <f t="shared" si="2"/>
        <v>1400000</v>
      </c>
      <c r="K37" s="1077"/>
      <c r="L37" s="289"/>
      <c r="M37" s="105"/>
      <c r="N37" s="289"/>
      <c r="O37" s="105"/>
      <c r="P37" s="105"/>
      <c r="Q37" s="105"/>
      <c r="R37" s="105"/>
      <c r="S37" s="105"/>
    </row>
    <row r="38" spans="1:20" s="106" customFormat="1" ht="15" customHeight="1" x14ac:dyDescent="0.25">
      <c r="A38" s="105"/>
      <c r="B38" s="142" t="s">
        <v>606</v>
      </c>
      <c r="C38" s="143" t="s">
        <v>111</v>
      </c>
      <c r="D38" s="143" t="s">
        <v>112</v>
      </c>
      <c r="E38" s="144" t="s">
        <v>19</v>
      </c>
      <c r="F38" s="994">
        <v>3600</v>
      </c>
      <c r="G38" s="995"/>
      <c r="H38" s="463">
        <v>100000</v>
      </c>
      <c r="I38" s="463">
        <v>30000</v>
      </c>
      <c r="J38" s="465">
        <f t="shared" si="2"/>
        <v>360000</v>
      </c>
      <c r="K38" s="1076"/>
      <c r="L38" s="437"/>
      <c r="M38" s="438"/>
      <c r="N38" s="105"/>
      <c r="O38" s="289"/>
      <c r="P38" s="105"/>
      <c r="Q38" s="105"/>
      <c r="R38" s="105"/>
      <c r="S38" s="105"/>
      <c r="T38" s="105"/>
    </row>
    <row r="39" spans="1:20" s="106" customFormat="1" ht="18" x14ac:dyDescent="0.25">
      <c r="A39" s="105"/>
      <c r="B39" s="439" t="s">
        <v>607</v>
      </c>
      <c r="C39" s="440" t="s">
        <v>111</v>
      </c>
      <c r="D39" s="440" t="s">
        <v>112</v>
      </c>
      <c r="E39" s="441" t="s">
        <v>19</v>
      </c>
      <c r="F39" s="989">
        <v>3400</v>
      </c>
      <c r="G39" s="990"/>
      <c r="H39" s="442">
        <v>300000</v>
      </c>
      <c r="I39" s="442">
        <v>100000</v>
      </c>
      <c r="J39" s="443">
        <f t="shared" si="2"/>
        <v>1020000</v>
      </c>
      <c r="K39" s="1077"/>
      <c r="L39" s="105"/>
      <c r="M39" s="105"/>
      <c r="N39" s="105"/>
      <c r="O39" s="105"/>
      <c r="P39" s="105"/>
      <c r="Q39" s="105"/>
      <c r="R39" s="105"/>
      <c r="S39" s="105"/>
    </row>
    <row r="40" spans="1:20" s="106" customFormat="1" ht="15" customHeight="1" thickBot="1" x14ac:dyDescent="0.3">
      <c r="A40" s="105"/>
      <c r="B40" s="145" t="s">
        <v>608</v>
      </c>
      <c r="C40" s="444" t="s">
        <v>111</v>
      </c>
      <c r="D40" s="444" t="s">
        <v>112</v>
      </c>
      <c r="E40" s="445" t="s">
        <v>19</v>
      </c>
      <c r="F40" s="984">
        <v>3200</v>
      </c>
      <c r="G40" s="984"/>
      <c r="H40" s="456">
        <v>500000</v>
      </c>
      <c r="I40" s="456">
        <v>150000</v>
      </c>
      <c r="J40" s="446">
        <f t="shared" si="2"/>
        <v>1600000</v>
      </c>
      <c r="K40" s="1077"/>
      <c r="L40" s="289"/>
      <c r="M40" s="105"/>
      <c r="N40" s="289"/>
      <c r="O40" s="105"/>
      <c r="P40" s="105"/>
      <c r="Q40" s="105"/>
      <c r="R40" s="105"/>
      <c r="S40" s="105"/>
    </row>
    <row r="41" spans="1:20" s="106" customFormat="1" ht="15" customHeight="1" x14ac:dyDescent="0.25">
      <c r="A41" s="105"/>
      <c r="B41" s="142" t="s">
        <v>609</v>
      </c>
      <c r="C41" s="143" t="s">
        <v>111</v>
      </c>
      <c r="D41" s="143" t="s">
        <v>189</v>
      </c>
      <c r="E41" s="144" t="s">
        <v>19</v>
      </c>
      <c r="F41" s="994">
        <v>3700</v>
      </c>
      <c r="G41" s="995"/>
      <c r="H41" s="463">
        <v>100000</v>
      </c>
      <c r="I41" s="463">
        <v>30000</v>
      </c>
      <c r="J41" s="465">
        <f t="shared" si="2"/>
        <v>370000</v>
      </c>
      <c r="K41" s="1076"/>
      <c r="L41" s="437"/>
      <c r="M41" s="438"/>
      <c r="N41" s="105"/>
      <c r="O41" s="289"/>
      <c r="P41" s="105"/>
      <c r="Q41" s="105"/>
      <c r="R41" s="105"/>
      <c r="S41" s="105"/>
      <c r="T41" s="105"/>
    </row>
    <row r="42" spans="1:20" s="106" customFormat="1" ht="11.5" x14ac:dyDescent="0.25">
      <c r="A42" s="105"/>
      <c r="B42" s="439" t="s">
        <v>610</v>
      </c>
      <c r="C42" s="440" t="s">
        <v>111</v>
      </c>
      <c r="D42" s="440" t="s">
        <v>189</v>
      </c>
      <c r="E42" s="441" t="s">
        <v>19</v>
      </c>
      <c r="F42" s="989">
        <v>3500</v>
      </c>
      <c r="G42" s="990"/>
      <c r="H42" s="442">
        <v>300000</v>
      </c>
      <c r="I42" s="442">
        <v>100000</v>
      </c>
      <c r="J42" s="443">
        <f t="shared" si="2"/>
        <v>1050000</v>
      </c>
      <c r="K42" s="1077"/>
      <c r="L42" s="105"/>
      <c r="M42" s="105"/>
      <c r="N42" s="105"/>
      <c r="O42" s="105"/>
      <c r="P42" s="105"/>
      <c r="Q42" s="105"/>
      <c r="R42" s="105"/>
      <c r="S42" s="105"/>
    </row>
    <row r="43" spans="1:20" s="106" customFormat="1" ht="15" customHeight="1" thickBot="1" x14ac:dyDescent="0.3">
      <c r="A43" s="105"/>
      <c r="B43" s="447" t="s">
        <v>611</v>
      </c>
      <c r="C43" s="448" t="s">
        <v>111</v>
      </c>
      <c r="D43" s="448" t="s">
        <v>189</v>
      </c>
      <c r="E43" s="453" t="s">
        <v>19</v>
      </c>
      <c r="F43" s="998">
        <v>3300</v>
      </c>
      <c r="G43" s="998"/>
      <c r="H43" s="467">
        <v>500000</v>
      </c>
      <c r="I43" s="467">
        <v>150000</v>
      </c>
      <c r="J43" s="466">
        <f t="shared" si="2"/>
        <v>1650000</v>
      </c>
      <c r="K43" s="1077"/>
      <c r="L43" s="289"/>
      <c r="M43" s="105"/>
      <c r="N43" s="289"/>
      <c r="O43" s="105"/>
      <c r="P43" s="105"/>
      <c r="Q43" s="105"/>
      <c r="R43" s="105"/>
      <c r="S43" s="105"/>
    </row>
    <row r="44" spans="1:20" ht="17.25" customHeight="1" thickBot="1" x14ac:dyDescent="0.25">
      <c r="A44" s="105"/>
      <c r="B44" s="164"/>
      <c r="C44" s="148"/>
      <c r="D44" s="148"/>
      <c r="E44" s="148"/>
      <c r="F44" s="148"/>
      <c r="G44" s="136"/>
      <c r="H44" s="136"/>
    </row>
    <row r="45" spans="1:20" ht="17.25" customHeight="1" thickBot="1" x14ac:dyDescent="0.25">
      <c r="A45" s="105"/>
      <c r="B45" s="924" t="s">
        <v>4</v>
      </c>
      <c r="C45" s="925"/>
      <c r="D45" s="925"/>
      <c r="E45" s="925"/>
      <c r="F45" s="925"/>
      <c r="G45" s="925"/>
      <c r="H45" s="925"/>
      <c r="I45" s="926"/>
      <c r="J45" s="195"/>
      <c r="S45" s="155"/>
    </row>
    <row r="46" spans="1:20" ht="10.9" customHeight="1" x14ac:dyDescent="0.2">
      <c r="A46" s="105"/>
      <c r="B46" s="981" t="s">
        <v>11</v>
      </c>
      <c r="C46" s="940" t="s">
        <v>12</v>
      </c>
      <c r="D46" s="940" t="s">
        <v>31</v>
      </c>
      <c r="E46" s="960" t="s">
        <v>91</v>
      </c>
      <c r="F46" s="962" t="s">
        <v>113</v>
      </c>
      <c r="G46" s="963"/>
      <c r="H46" s="962" t="s">
        <v>114</v>
      </c>
      <c r="I46" s="963"/>
      <c r="J46" s="195"/>
      <c r="R46" s="155"/>
      <c r="S46" s="155"/>
    </row>
    <row r="47" spans="1:20" ht="20.25" customHeight="1" thickBot="1" x14ac:dyDescent="0.25">
      <c r="A47" s="105"/>
      <c r="B47" s="1006"/>
      <c r="C47" s="1007"/>
      <c r="D47" s="1007"/>
      <c r="E47" s="1008"/>
      <c r="F47" s="156" t="s">
        <v>15</v>
      </c>
      <c r="G47" s="157" t="s">
        <v>16</v>
      </c>
      <c r="H47" s="156" t="s">
        <v>15</v>
      </c>
      <c r="I47" s="157" t="s">
        <v>16</v>
      </c>
      <c r="J47" s="195"/>
      <c r="R47" s="155"/>
      <c r="S47" s="155"/>
    </row>
    <row r="48" spans="1:20" ht="17.25" customHeight="1" x14ac:dyDescent="0.2">
      <c r="A48" s="105"/>
      <c r="B48" s="122" t="s">
        <v>115</v>
      </c>
      <c r="C48" s="225" t="s">
        <v>94</v>
      </c>
      <c r="D48" s="118">
        <v>600</v>
      </c>
      <c r="E48" s="152" t="s">
        <v>320</v>
      </c>
      <c r="F48" s="120">
        <f>G48*500</f>
        <v>275000</v>
      </c>
      <c r="G48" s="121">
        <v>550</v>
      </c>
      <c r="H48" s="120">
        <f>I48*750</f>
        <v>375000</v>
      </c>
      <c r="I48" s="230">
        <v>500</v>
      </c>
      <c r="J48" s="195"/>
      <c r="S48" s="155"/>
    </row>
    <row r="49" spans="1:19" ht="17.25" customHeight="1" x14ac:dyDescent="0.2">
      <c r="A49" s="105"/>
      <c r="B49" s="122" t="s">
        <v>116</v>
      </c>
      <c r="C49" s="225" t="s">
        <v>94</v>
      </c>
      <c r="D49" s="118">
        <v>300</v>
      </c>
      <c r="E49" s="152" t="s">
        <v>320</v>
      </c>
      <c r="F49" s="120">
        <f>G49*500</f>
        <v>125000</v>
      </c>
      <c r="G49" s="121">
        <v>250</v>
      </c>
      <c r="H49" s="120">
        <f>I49*750</f>
        <v>168750</v>
      </c>
      <c r="I49" s="230">
        <v>225</v>
      </c>
      <c r="J49" s="195"/>
      <c r="S49" s="155"/>
    </row>
    <row r="50" spans="1:19" ht="17.25" customHeight="1" x14ac:dyDescent="0.2">
      <c r="A50" s="105"/>
      <c r="B50" s="122" t="s">
        <v>218</v>
      </c>
      <c r="C50" s="225" t="s">
        <v>94</v>
      </c>
      <c r="D50" s="118">
        <v>800</v>
      </c>
      <c r="E50" s="152" t="s">
        <v>320</v>
      </c>
      <c r="F50" s="120">
        <f>G50*500</f>
        <v>375000</v>
      </c>
      <c r="G50" s="121">
        <v>750</v>
      </c>
      <c r="H50" s="120">
        <f>I50*750</f>
        <v>525000</v>
      </c>
      <c r="I50" s="230">
        <v>700</v>
      </c>
      <c r="J50" s="195"/>
      <c r="S50" s="155"/>
    </row>
    <row r="51" spans="1:19" ht="19.5" customHeight="1" thickBot="1" x14ac:dyDescent="0.25">
      <c r="A51" s="105"/>
      <c r="B51" s="129" t="s">
        <v>352</v>
      </c>
      <c r="C51" s="130" t="s">
        <v>94</v>
      </c>
      <c r="D51" s="131">
        <v>2400</v>
      </c>
      <c r="E51" s="153" t="s">
        <v>320</v>
      </c>
      <c r="F51" s="126">
        <f>G51*500</f>
        <v>1100000</v>
      </c>
      <c r="G51" s="132">
        <v>2200</v>
      </c>
      <c r="H51" s="126">
        <f>I51*750</f>
        <v>1500000</v>
      </c>
      <c r="I51" s="132">
        <v>2000</v>
      </c>
      <c r="J51" s="195"/>
      <c r="S51" s="155"/>
    </row>
    <row r="52" spans="1:19" ht="13" thickBot="1" x14ac:dyDescent="0.25">
      <c r="A52" s="105"/>
      <c r="B52" s="195"/>
      <c r="C52" s="195"/>
      <c r="D52" s="195"/>
      <c r="E52" s="195"/>
      <c r="F52" s="195"/>
      <c r="G52" s="195"/>
      <c r="H52" s="195"/>
      <c r="I52" s="195"/>
      <c r="J52" s="138" t="s">
        <v>26</v>
      </c>
    </row>
    <row r="53" spans="1:19" ht="18" customHeight="1" thickBot="1" x14ac:dyDescent="0.25">
      <c r="A53" s="105"/>
      <c r="B53" s="924" t="s">
        <v>7</v>
      </c>
      <c r="C53" s="925"/>
      <c r="D53" s="925"/>
      <c r="E53" s="925"/>
      <c r="F53" s="925"/>
      <c r="G53" s="925"/>
      <c r="H53" s="925"/>
      <c r="I53" s="926"/>
      <c r="J53" s="195"/>
      <c r="R53" s="155"/>
      <c r="S53" s="155"/>
    </row>
    <row r="54" spans="1:19" ht="16.5" customHeight="1" x14ac:dyDescent="0.2">
      <c r="A54" s="105"/>
      <c r="B54" s="981" t="s">
        <v>11</v>
      </c>
      <c r="C54" s="940" t="s">
        <v>12</v>
      </c>
      <c r="D54" s="940" t="s">
        <v>31</v>
      </c>
      <c r="E54" s="960" t="s">
        <v>91</v>
      </c>
      <c r="F54" s="962" t="s">
        <v>149</v>
      </c>
      <c r="G54" s="963"/>
      <c r="H54" s="962" t="s">
        <v>113</v>
      </c>
      <c r="I54" s="963"/>
      <c r="J54" s="195"/>
      <c r="R54" s="155"/>
      <c r="S54" s="155"/>
    </row>
    <row r="55" spans="1:19" ht="10.9" customHeight="1" thickBot="1" x14ac:dyDescent="0.25">
      <c r="A55" s="105"/>
      <c r="B55" s="1006"/>
      <c r="C55" s="1007"/>
      <c r="D55" s="1007"/>
      <c r="E55" s="1008"/>
      <c r="F55" s="156" t="s">
        <v>15</v>
      </c>
      <c r="G55" s="157" t="s">
        <v>16</v>
      </c>
      <c r="H55" s="156" t="s">
        <v>15</v>
      </c>
      <c r="I55" s="157" t="s">
        <v>16</v>
      </c>
      <c r="J55" s="195"/>
      <c r="R55" s="155"/>
      <c r="S55" s="155"/>
    </row>
    <row r="56" spans="1:19" ht="32.25" customHeight="1" thickBot="1" x14ac:dyDescent="0.25">
      <c r="A56" s="105"/>
      <c r="B56" s="158" t="s">
        <v>118</v>
      </c>
      <c r="C56" s="159" t="s">
        <v>119</v>
      </c>
      <c r="D56" s="160">
        <v>2000</v>
      </c>
      <c r="E56" s="161" t="s">
        <v>321</v>
      </c>
      <c r="F56" s="162">
        <f>G56*250</f>
        <v>450000</v>
      </c>
      <c r="G56" s="163">
        <v>1800</v>
      </c>
      <c r="H56" s="162">
        <f>I56*500</f>
        <v>750000</v>
      </c>
      <c r="I56" s="163">
        <v>1500</v>
      </c>
      <c r="J56" s="195"/>
      <c r="R56" s="155"/>
      <c r="S56" s="155"/>
    </row>
    <row r="57" spans="1:19" ht="20.5" customHeight="1" thickBot="1" x14ac:dyDescent="0.25">
      <c r="A57" s="105"/>
      <c r="B57" s="164"/>
      <c r="C57" s="165"/>
      <c r="D57" s="136"/>
      <c r="E57" s="148"/>
      <c r="F57" s="166"/>
      <c r="G57" s="136"/>
      <c r="H57" s="136"/>
      <c r="I57" s="195"/>
      <c r="J57" s="195"/>
      <c r="S57" s="155"/>
    </row>
    <row r="58" spans="1:19" ht="31.9" customHeight="1" thickBot="1" x14ac:dyDescent="0.25">
      <c r="A58" s="105"/>
      <c r="B58" s="924" t="s">
        <v>120</v>
      </c>
      <c r="C58" s="925"/>
      <c r="D58" s="925"/>
      <c r="E58" s="925"/>
      <c r="F58" s="925"/>
      <c r="G58" s="925"/>
      <c r="H58" s="925"/>
      <c r="I58" s="926"/>
      <c r="J58" s="195"/>
      <c r="S58" s="155"/>
    </row>
    <row r="59" spans="1:19" ht="27" x14ac:dyDescent="0.2">
      <c r="A59" s="105"/>
      <c r="B59" s="196" t="s">
        <v>121</v>
      </c>
      <c r="C59" s="197" t="s">
        <v>13</v>
      </c>
      <c r="D59" s="197" t="s">
        <v>123</v>
      </c>
      <c r="E59" s="234" t="s">
        <v>124</v>
      </c>
      <c r="F59" s="1072" t="s">
        <v>125</v>
      </c>
      <c r="G59" s="1073"/>
      <c r="H59" s="234" t="s">
        <v>126</v>
      </c>
      <c r="I59" s="235" t="s">
        <v>192</v>
      </c>
      <c r="J59" s="195"/>
      <c r="S59" s="155"/>
    </row>
    <row r="60" spans="1:19" ht="27" x14ac:dyDescent="0.2">
      <c r="A60" s="105"/>
      <c r="B60" s="236" t="s">
        <v>387</v>
      </c>
      <c r="C60" s="237" t="s">
        <v>212</v>
      </c>
      <c r="D60" s="238" t="s">
        <v>232</v>
      </c>
      <c r="E60" s="239">
        <v>700000</v>
      </c>
      <c r="F60" s="1074">
        <v>200000</v>
      </c>
      <c r="G60" s="1075"/>
      <c r="H60" s="239" t="s">
        <v>433</v>
      </c>
      <c r="I60" s="240" t="s">
        <v>193</v>
      </c>
      <c r="J60" s="195"/>
      <c r="S60" s="155"/>
    </row>
    <row r="61" spans="1:19" ht="44" customHeight="1" x14ac:dyDescent="0.2">
      <c r="A61" s="105"/>
      <c r="B61" s="236" t="s">
        <v>355</v>
      </c>
      <c r="C61" s="237" t="s">
        <v>428</v>
      </c>
      <c r="D61" s="238" t="s">
        <v>447</v>
      </c>
      <c r="E61" s="239">
        <v>1000000</v>
      </c>
      <c r="F61" s="1074">
        <v>300000</v>
      </c>
      <c r="G61" s="1075"/>
      <c r="H61" s="503" t="s">
        <v>471</v>
      </c>
      <c r="I61" s="240" t="s">
        <v>193</v>
      </c>
      <c r="J61" s="195"/>
      <c r="S61" s="155"/>
    </row>
    <row r="62" spans="1:19" ht="27" x14ac:dyDescent="0.2">
      <c r="A62" s="105"/>
      <c r="B62" s="177" t="s">
        <v>128</v>
      </c>
      <c r="C62" s="178" t="s">
        <v>208</v>
      </c>
      <c r="D62" s="179" t="s">
        <v>219</v>
      </c>
      <c r="E62" s="180">
        <v>1000000</v>
      </c>
      <c r="F62" s="1070">
        <v>350000</v>
      </c>
      <c r="G62" s="1071"/>
      <c r="H62" s="180" t="s">
        <v>432</v>
      </c>
      <c r="I62" s="181" t="s">
        <v>194</v>
      </c>
      <c r="J62" s="195"/>
      <c r="S62" s="155"/>
    </row>
    <row r="63" spans="1:19" ht="46.5" customHeight="1" x14ac:dyDescent="0.2">
      <c r="A63" s="105"/>
      <c r="B63" s="177" t="s">
        <v>151</v>
      </c>
      <c r="C63" s="178" t="s">
        <v>208</v>
      </c>
      <c r="D63" s="179" t="s">
        <v>571</v>
      </c>
      <c r="E63" s="180">
        <v>1850000</v>
      </c>
      <c r="F63" s="1070">
        <v>650000</v>
      </c>
      <c r="G63" s="1071"/>
      <c r="H63" s="180" t="s">
        <v>434</v>
      </c>
      <c r="I63" s="181" t="s">
        <v>198</v>
      </c>
      <c r="J63" s="195"/>
      <c r="Q63" s="155"/>
      <c r="R63" s="155"/>
      <c r="S63" s="155"/>
    </row>
    <row r="64" spans="1:19" ht="35.5" customHeight="1" x14ac:dyDescent="0.2">
      <c r="A64" s="105"/>
      <c r="B64" s="177" t="s">
        <v>152</v>
      </c>
      <c r="C64" s="549" t="s">
        <v>214</v>
      </c>
      <c r="D64" s="179" t="s">
        <v>220</v>
      </c>
      <c r="E64" s="180">
        <v>1000000</v>
      </c>
      <c r="F64" s="1070">
        <v>350000</v>
      </c>
      <c r="G64" s="1071"/>
      <c r="H64" s="180" t="s">
        <v>435</v>
      </c>
      <c r="I64" s="181" t="s">
        <v>193</v>
      </c>
      <c r="J64" s="195"/>
      <c r="O64" s="155"/>
      <c r="P64" s="155"/>
      <c r="Q64" s="155"/>
      <c r="R64" s="155"/>
      <c r="S64" s="155"/>
    </row>
    <row r="65" spans="1:20" ht="54.5" customHeight="1" x14ac:dyDescent="0.2">
      <c r="A65" s="105"/>
      <c r="B65" s="177" t="s">
        <v>481</v>
      </c>
      <c r="C65" s="549" t="s">
        <v>477</v>
      </c>
      <c r="D65" s="179" t="s">
        <v>485</v>
      </c>
      <c r="E65" s="180">
        <v>1000000</v>
      </c>
      <c r="F65" s="996">
        <v>250000</v>
      </c>
      <c r="G65" s="996"/>
      <c r="H65" s="180" t="s">
        <v>642</v>
      </c>
      <c r="I65" s="182"/>
      <c r="J65" s="764"/>
      <c r="K65" s="154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1:20" ht="57" customHeight="1" x14ac:dyDescent="0.2">
      <c r="A66" s="105"/>
      <c r="B66" s="177" t="s">
        <v>482</v>
      </c>
      <c r="C66" s="549" t="s">
        <v>478</v>
      </c>
      <c r="D66" s="179" t="s">
        <v>486</v>
      </c>
      <c r="E66" s="180">
        <v>1800000</v>
      </c>
      <c r="F66" s="996">
        <v>400000</v>
      </c>
      <c r="G66" s="996"/>
      <c r="H66" s="180" t="s">
        <v>643</v>
      </c>
      <c r="I66" s="182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1:20" ht="57.5" customHeight="1" thickBot="1" x14ac:dyDescent="0.25">
      <c r="A67" s="105"/>
      <c r="B67" s="183" t="s">
        <v>483</v>
      </c>
      <c r="C67" s="184" t="s">
        <v>479</v>
      </c>
      <c r="D67" s="185" t="s">
        <v>487</v>
      </c>
      <c r="E67" s="586">
        <v>2500000</v>
      </c>
      <c r="F67" s="1015">
        <v>600000</v>
      </c>
      <c r="G67" s="1015"/>
      <c r="H67" s="587" t="s">
        <v>480</v>
      </c>
      <c r="I67" s="187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</row>
    <row r="68" spans="1:20" ht="13" customHeight="1" thickBot="1" x14ac:dyDescent="0.25">
      <c r="A68" s="105"/>
      <c r="B68" s="762"/>
      <c r="C68" s="761"/>
      <c r="D68" s="191"/>
      <c r="E68" s="192"/>
      <c r="F68" s="192"/>
      <c r="G68" s="192"/>
      <c r="H68" s="422"/>
      <c r="I68" s="763"/>
      <c r="J68" s="176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1:20" ht="20" customHeight="1" x14ac:dyDescent="0.2">
      <c r="A69" s="105"/>
      <c r="B69" s="905" t="s">
        <v>48</v>
      </c>
      <c r="C69" s="906"/>
      <c r="D69" s="906"/>
      <c r="E69" s="906"/>
      <c r="F69" s="907"/>
      <c r="G69" s="905" t="s">
        <v>537</v>
      </c>
      <c r="H69" s="906"/>
      <c r="I69" s="907"/>
      <c r="J69" s="195"/>
      <c r="R69" s="155"/>
      <c r="S69" s="155"/>
    </row>
    <row r="70" spans="1:20" ht="22" customHeight="1" x14ac:dyDescent="0.2">
      <c r="A70" s="105"/>
      <c r="B70" s="298" t="s">
        <v>11</v>
      </c>
      <c r="C70" s="299" t="s">
        <v>136</v>
      </c>
      <c r="D70" s="601" t="s">
        <v>513</v>
      </c>
      <c r="E70" s="601" t="s">
        <v>33</v>
      </c>
      <c r="F70" s="601" t="s">
        <v>47</v>
      </c>
      <c r="G70" s="298" t="s">
        <v>510</v>
      </c>
      <c r="H70" s="299" t="s">
        <v>47</v>
      </c>
      <c r="I70" s="300" t="s">
        <v>509</v>
      </c>
      <c r="J70" s="195"/>
      <c r="R70" s="155"/>
      <c r="S70" s="155"/>
    </row>
    <row r="71" spans="1:20" ht="32.25" customHeight="1" x14ac:dyDescent="0.25">
      <c r="A71" s="105"/>
      <c r="B71" s="303" t="s">
        <v>217</v>
      </c>
      <c r="C71" s="655">
        <v>50000</v>
      </c>
      <c r="D71" s="708" t="s">
        <v>514</v>
      </c>
      <c r="E71" s="655">
        <v>20300</v>
      </c>
      <c r="F71" s="619">
        <v>65000</v>
      </c>
      <c r="G71" s="606">
        <f>(H71/1000)*1000</f>
        <v>19500</v>
      </c>
      <c r="H71" s="607">
        <f>(F71*1.3)-F71</f>
        <v>19500</v>
      </c>
      <c r="I71" s="748">
        <f t="shared" ref="I71:I74" si="3">E71+G71</f>
        <v>39800</v>
      </c>
      <c r="J71" s="712"/>
      <c r="R71" s="155"/>
      <c r="S71" s="155"/>
    </row>
    <row r="72" spans="1:20" ht="32.25" customHeight="1" x14ac:dyDescent="0.2">
      <c r="A72" s="105"/>
      <c r="B72" s="304" t="s">
        <v>512</v>
      </c>
      <c r="C72" s="655">
        <v>50000</v>
      </c>
      <c r="D72" s="602" t="s">
        <v>511</v>
      </c>
      <c r="E72" s="656">
        <v>12000</v>
      </c>
      <c r="F72" s="605">
        <v>30000</v>
      </c>
      <c r="G72" s="697">
        <f t="shared" ref="G72:G75" si="4">(H72/1000)*1000</f>
        <v>9000</v>
      </c>
      <c r="H72" s="608">
        <f>(F72*1.3)-F72</f>
        <v>9000</v>
      </c>
      <c r="I72" s="749">
        <f t="shared" si="3"/>
        <v>21000</v>
      </c>
      <c r="J72" s="136"/>
      <c r="R72" s="155"/>
      <c r="S72" s="155"/>
    </row>
    <row r="73" spans="1:20" ht="32.25" customHeight="1" x14ac:dyDescent="0.25">
      <c r="A73" s="105"/>
      <c r="B73" s="304" t="s">
        <v>535</v>
      </c>
      <c r="C73" s="655">
        <v>50000</v>
      </c>
      <c r="D73" s="602" t="s">
        <v>511</v>
      </c>
      <c r="E73" s="656">
        <v>20000</v>
      </c>
      <c r="F73" s="605">
        <v>70000</v>
      </c>
      <c r="G73" s="622">
        <f t="shared" si="4"/>
        <v>21000</v>
      </c>
      <c r="H73" s="608">
        <f>(F73*1.3)-F73</f>
        <v>21000</v>
      </c>
      <c r="I73" s="749">
        <f t="shared" si="3"/>
        <v>41000</v>
      </c>
      <c r="J73" s="712"/>
      <c r="R73" s="155"/>
      <c r="S73" s="155"/>
    </row>
    <row r="74" spans="1:20" ht="32.25" customHeight="1" x14ac:dyDescent="0.2">
      <c r="A74" s="105"/>
      <c r="B74" s="304" t="s">
        <v>216</v>
      </c>
      <c r="C74" s="655">
        <v>50000</v>
      </c>
      <c r="D74" s="602" t="s">
        <v>515</v>
      </c>
      <c r="E74" s="656">
        <v>25000</v>
      </c>
      <c r="F74" s="605">
        <v>75000</v>
      </c>
      <c r="G74" s="622">
        <f t="shared" si="4"/>
        <v>22500</v>
      </c>
      <c r="H74" s="608">
        <f>(F74*1.3)-F74</f>
        <v>22500</v>
      </c>
      <c r="I74" s="749">
        <f t="shared" si="3"/>
        <v>47500</v>
      </c>
      <c r="J74" s="136"/>
      <c r="R74" s="155"/>
      <c r="S74" s="155"/>
    </row>
    <row r="75" spans="1:20" ht="32.25" customHeight="1" thickBot="1" x14ac:dyDescent="0.3">
      <c r="A75" s="105"/>
      <c r="B75" s="183" t="s">
        <v>536</v>
      </c>
      <c r="C75" s="655">
        <v>50000</v>
      </c>
      <c r="D75" s="450" t="s">
        <v>523</v>
      </c>
      <c r="E75" s="713">
        <v>25000</v>
      </c>
      <c r="F75" s="611" t="s">
        <v>562</v>
      </c>
      <c r="G75" s="714">
        <f t="shared" si="4"/>
        <v>27000</v>
      </c>
      <c r="H75" s="657">
        <f>(90000*1.3)-90000</f>
        <v>27000</v>
      </c>
      <c r="I75" s="752">
        <f t="shared" ref="I75:I80" si="5">E75+G75</f>
        <v>52000</v>
      </c>
      <c r="J75" s="712"/>
      <c r="R75" s="155"/>
      <c r="S75" s="155"/>
    </row>
    <row r="76" spans="1:20" ht="32.25" customHeight="1" x14ac:dyDescent="0.2">
      <c r="A76" s="105"/>
      <c r="B76" s="615" t="s">
        <v>520</v>
      </c>
      <c r="C76" s="658">
        <f>SUM(C77:C79)</f>
        <v>1033000</v>
      </c>
      <c r="D76" s="616" t="s">
        <v>521</v>
      </c>
      <c r="E76" s="658">
        <v>20000</v>
      </c>
      <c r="F76" s="659">
        <v>110000</v>
      </c>
      <c r="G76" s="715">
        <f>(H76/1000)*1000</f>
        <v>33000</v>
      </c>
      <c r="H76" s="716">
        <f>(F76*1.3)-F76</f>
        <v>33000</v>
      </c>
      <c r="I76" s="753">
        <f t="shared" si="5"/>
        <v>53000</v>
      </c>
      <c r="J76" s="166"/>
      <c r="R76" s="155"/>
      <c r="S76" s="155"/>
    </row>
    <row r="77" spans="1:20" ht="32.25" customHeight="1" x14ac:dyDescent="0.25">
      <c r="A77" s="105"/>
      <c r="B77" s="304" t="s">
        <v>517</v>
      </c>
      <c r="C77" s="655">
        <v>625000</v>
      </c>
      <c r="D77" s="602" t="s">
        <v>522</v>
      </c>
      <c r="E77" s="656">
        <v>16000</v>
      </c>
      <c r="F77" s="605">
        <v>40000</v>
      </c>
      <c r="G77" s="714">
        <f>(H77/1000)*1000</f>
        <v>12000</v>
      </c>
      <c r="H77" s="717">
        <f t="shared" ref="H77:H80" si="6">(F77*1.3)-F77</f>
        <v>12000</v>
      </c>
      <c r="I77" s="752">
        <f t="shared" si="5"/>
        <v>28000</v>
      </c>
      <c r="J77" s="712"/>
      <c r="R77" s="155"/>
      <c r="S77" s="155"/>
    </row>
    <row r="78" spans="1:20" ht="32.25" customHeight="1" x14ac:dyDescent="0.25">
      <c r="A78" s="105"/>
      <c r="B78" s="304" t="s">
        <v>518</v>
      </c>
      <c r="C78" s="655">
        <v>315000</v>
      </c>
      <c r="D78" s="602" t="s">
        <v>522</v>
      </c>
      <c r="E78" s="656">
        <v>13000</v>
      </c>
      <c r="F78" s="605">
        <v>40000</v>
      </c>
      <c r="G78" s="714">
        <f>(H78/1000)*1000</f>
        <v>12000</v>
      </c>
      <c r="H78" s="717">
        <f t="shared" si="6"/>
        <v>12000</v>
      </c>
      <c r="I78" s="752">
        <f t="shared" si="5"/>
        <v>25000</v>
      </c>
      <c r="J78" s="712"/>
      <c r="R78" s="155"/>
      <c r="S78" s="155"/>
    </row>
    <row r="79" spans="1:20" ht="32.25" customHeight="1" x14ac:dyDescent="0.25">
      <c r="A79" s="105"/>
      <c r="B79" s="304" t="s">
        <v>519</v>
      </c>
      <c r="C79" s="655">
        <v>93000</v>
      </c>
      <c r="D79" s="602" t="s">
        <v>522</v>
      </c>
      <c r="E79" s="656">
        <v>11000</v>
      </c>
      <c r="F79" s="605">
        <v>40000</v>
      </c>
      <c r="G79" s="714">
        <f>(H79/1000)*1000</f>
        <v>12000</v>
      </c>
      <c r="H79" s="717">
        <f t="shared" si="6"/>
        <v>12000</v>
      </c>
      <c r="I79" s="752">
        <f t="shared" si="5"/>
        <v>23000</v>
      </c>
      <c r="J79" s="712"/>
      <c r="R79" s="155"/>
      <c r="S79" s="155"/>
    </row>
    <row r="80" spans="1:20" ht="32.25" customHeight="1" thickBot="1" x14ac:dyDescent="0.3">
      <c r="A80" s="105"/>
      <c r="B80" s="183" t="s">
        <v>538</v>
      </c>
      <c r="C80" s="692">
        <f>C76</f>
        <v>1033000</v>
      </c>
      <c r="D80" s="627" t="s">
        <v>521</v>
      </c>
      <c r="E80" s="662">
        <f>E76</f>
        <v>20000</v>
      </c>
      <c r="F80" s="611">
        <v>120000</v>
      </c>
      <c r="G80" s="623">
        <f>(H80/1000)*1000</f>
        <v>36000</v>
      </c>
      <c r="H80" s="718">
        <f t="shared" si="6"/>
        <v>36000</v>
      </c>
      <c r="I80" s="750">
        <f t="shared" si="5"/>
        <v>56000</v>
      </c>
      <c r="J80" s="712"/>
      <c r="R80" s="155"/>
      <c r="S80" s="155"/>
    </row>
    <row r="81" spans="1:19" ht="15" thickBot="1" x14ac:dyDescent="0.4">
      <c r="A81" s="105"/>
      <c r="B81" s="908" t="s">
        <v>524</v>
      </c>
      <c r="C81" s="909"/>
      <c r="D81" s="909"/>
      <c r="E81" s="909"/>
      <c r="F81" s="910"/>
      <c r="G81" s="600"/>
      <c r="H81" s="600"/>
      <c r="I81" s="600"/>
      <c r="J81" s="195"/>
      <c r="R81" s="155"/>
      <c r="S81" s="155"/>
    </row>
    <row r="82" spans="1:19" ht="14.5" x14ac:dyDescent="0.35">
      <c r="A82" s="105"/>
      <c r="B82" s="629" t="s">
        <v>11</v>
      </c>
      <c r="C82" s="630" t="s">
        <v>136</v>
      </c>
      <c r="D82" s="631" t="s">
        <v>513</v>
      </c>
      <c r="E82" s="631" t="s">
        <v>33</v>
      </c>
      <c r="F82" s="719" t="s">
        <v>47</v>
      </c>
      <c r="G82" s="600"/>
      <c r="H82" s="600"/>
      <c r="I82" s="600"/>
      <c r="J82" s="195"/>
      <c r="R82" s="155"/>
      <c r="S82" s="155"/>
    </row>
    <row r="83" spans="1:19" ht="18" x14ac:dyDescent="0.35">
      <c r="A83" s="105"/>
      <c r="B83" s="635" t="s">
        <v>532</v>
      </c>
      <c r="C83" s="1020">
        <f>C80</f>
        <v>1033000</v>
      </c>
      <c r="D83" s="1022" t="s">
        <v>523</v>
      </c>
      <c r="E83" s="1081">
        <f>E80</f>
        <v>20000</v>
      </c>
      <c r="F83" s="1083">
        <v>130000</v>
      </c>
      <c r="G83" s="712" t="s">
        <v>561</v>
      </c>
      <c r="H83" s="600"/>
      <c r="I83" s="600"/>
      <c r="J83" s="195"/>
      <c r="R83" s="155"/>
      <c r="S83" s="155"/>
    </row>
    <row r="84" spans="1:19" ht="14.5" x14ac:dyDescent="0.35">
      <c r="A84" s="105"/>
      <c r="B84" s="636" t="s">
        <v>516</v>
      </c>
      <c r="C84" s="1021"/>
      <c r="D84" s="1023"/>
      <c r="E84" s="1082"/>
      <c r="F84" s="1084"/>
      <c r="G84" s="600"/>
      <c r="H84" s="600"/>
      <c r="I84" s="600"/>
      <c r="J84" s="195"/>
      <c r="R84" s="155"/>
      <c r="S84" s="155"/>
    </row>
    <row r="85" spans="1:19" ht="18" x14ac:dyDescent="0.35">
      <c r="A85" s="105"/>
      <c r="B85" s="637" t="s">
        <v>533</v>
      </c>
      <c r="C85" s="1028">
        <f>C77</f>
        <v>625000</v>
      </c>
      <c r="D85" s="1000" t="s">
        <v>523</v>
      </c>
      <c r="E85" s="1002">
        <f>E77</f>
        <v>16000</v>
      </c>
      <c r="F85" s="1078">
        <v>60000</v>
      </c>
      <c r="G85" s="600"/>
      <c r="H85" s="600"/>
      <c r="I85" s="600"/>
      <c r="J85" s="195"/>
      <c r="R85" s="155"/>
      <c r="S85" s="155"/>
    </row>
    <row r="86" spans="1:19" ht="14.5" x14ac:dyDescent="0.35">
      <c r="A86" s="105"/>
      <c r="B86" s="633" t="s">
        <v>516</v>
      </c>
      <c r="C86" s="1003"/>
      <c r="D86" s="1001"/>
      <c r="E86" s="1003"/>
      <c r="F86" s="1080"/>
      <c r="G86" s="600"/>
      <c r="H86" s="600"/>
      <c r="I86" s="600"/>
      <c r="J86" s="195"/>
      <c r="R86" s="155"/>
      <c r="S86" s="155"/>
    </row>
    <row r="87" spans="1:19" ht="18" x14ac:dyDescent="0.35">
      <c r="A87" s="105"/>
      <c r="B87" s="622" t="s">
        <v>534</v>
      </c>
      <c r="C87" s="1002">
        <f>C78</f>
        <v>315000</v>
      </c>
      <c r="D87" s="1017" t="s">
        <v>523</v>
      </c>
      <c r="E87" s="1002">
        <f>E78</f>
        <v>13000</v>
      </c>
      <c r="F87" s="1078">
        <v>60000</v>
      </c>
      <c r="G87" s="600"/>
      <c r="H87" s="600"/>
      <c r="I87" s="600"/>
      <c r="J87" s="195"/>
      <c r="R87" s="155"/>
      <c r="S87" s="155"/>
    </row>
    <row r="88" spans="1:19" ht="15" thickBot="1" x14ac:dyDescent="0.4">
      <c r="A88" s="105"/>
      <c r="B88" s="634" t="s">
        <v>516</v>
      </c>
      <c r="C88" s="1016"/>
      <c r="D88" s="1018"/>
      <c r="E88" s="1016"/>
      <c r="F88" s="1079"/>
      <c r="G88" s="600"/>
      <c r="H88" s="600"/>
      <c r="I88" s="600"/>
      <c r="J88" s="195"/>
      <c r="R88" s="155"/>
      <c r="S88" s="155"/>
    </row>
    <row r="89" spans="1:19" ht="15" thickBot="1" x14ac:dyDescent="0.4">
      <c r="A89" s="105"/>
      <c r="B89" s="705"/>
      <c r="C89" s="705"/>
      <c r="D89" s="720"/>
      <c r="E89" s="705"/>
      <c r="F89" s="721"/>
      <c r="G89" s="600"/>
      <c r="H89" s="600"/>
      <c r="I89" s="600"/>
      <c r="J89" s="195"/>
      <c r="R89" s="155"/>
      <c r="S89" s="155"/>
    </row>
    <row r="90" spans="1:19" ht="13.5" customHeight="1" thickBot="1" x14ac:dyDescent="0.25">
      <c r="A90" s="105"/>
      <c r="B90" s="189"/>
      <c r="C90" s="190"/>
      <c r="D90" s="191"/>
      <c r="E90" s="192"/>
      <c r="F90" s="192"/>
      <c r="G90" s="192"/>
      <c r="H90" s="138" t="s">
        <v>26</v>
      </c>
      <c r="I90" s="195"/>
      <c r="J90" s="195"/>
      <c r="M90" s="155"/>
      <c r="N90" s="155"/>
      <c r="O90" s="155"/>
      <c r="P90" s="155"/>
      <c r="Q90" s="155"/>
      <c r="R90" s="155"/>
      <c r="S90" s="155"/>
    </row>
    <row r="91" spans="1:19" ht="18" customHeight="1" x14ac:dyDescent="0.2">
      <c r="A91" s="105"/>
      <c r="B91" s="1057" t="s">
        <v>8</v>
      </c>
      <c r="C91" s="1058"/>
      <c r="D91" s="1059"/>
      <c r="E91" s="194"/>
      <c r="F91" s="194"/>
      <c r="G91" s="105"/>
      <c r="H91" s="105"/>
      <c r="I91" s="195"/>
      <c r="J91" s="195"/>
      <c r="M91" s="155"/>
      <c r="N91" s="155"/>
      <c r="O91" s="155"/>
      <c r="P91" s="155"/>
      <c r="Q91" s="155"/>
      <c r="R91" s="155"/>
      <c r="S91" s="155"/>
    </row>
    <row r="92" spans="1:19" ht="9" x14ac:dyDescent="0.2">
      <c r="A92" s="105"/>
      <c r="B92" s="231" t="s">
        <v>49</v>
      </c>
      <c r="C92" s="232" t="s">
        <v>50</v>
      </c>
      <c r="D92" s="233" t="s">
        <v>47</v>
      </c>
      <c r="E92" s="199"/>
      <c r="F92" s="199"/>
      <c r="G92" s="105"/>
      <c r="H92" s="105"/>
      <c r="I92" s="195"/>
      <c r="J92" s="195"/>
      <c r="M92" s="155"/>
      <c r="N92" s="155"/>
      <c r="O92" s="155"/>
      <c r="P92" s="155"/>
      <c r="Q92" s="155"/>
      <c r="R92" s="155"/>
      <c r="S92" s="155"/>
    </row>
    <row r="93" spans="1:19" ht="18.75" customHeight="1" thickBot="1" x14ac:dyDescent="0.25">
      <c r="A93" s="105"/>
      <c r="B93" s="200" t="s">
        <v>157</v>
      </c>
      <c r="C93" s="201">
        <v>200000</v>
      </c>
      <c r="D93" s="202" t="s">
        <v>158</v>
      </c>
      <c r="E93" s="134"/>
      <c r="F93" s="134"/>
      <c r="G93" s="105"/>
      <c r="H93" s="105"/>
      <c r="I93" s="195"/>
      <c r="J93" s="195"/>
      <c r="M93" s="155"/>
      <c r="N93" s="155"/>
      <c r="O93" s="155"/>
      <c r="P93" s="155"/>
      <c r="Q93" s="155"/>
      <c r="R93" s="155"/>
      <c r="S93" s="155"/>
    </row>
    <row r="94" spans="1:19" ht="18.649999999999999" customHeight="1" x14ac:dyDescent="0.2">
      <c r="A94" s="105"/>
      <c r="B94" s="192"/>
      <c r="C94" s="192"/>
      <c r="D94" s="134"/>
      <c r="E94" s="134"/>
      <c r="F94" s="134"/>
      <c r="G94" s="105"/>
      <c r="H94" s="105"/>
      <c r="I94" s="195"/>
      <c r="J94" s="195"/>
      <c r="K94" s="155"/>
      <c r="L94" s="155"/>
      <c r="M94" s="155"/>
      <c r="N94" s="155"/>
      <c r="O94" s="155"/>
      <c r="P94" s="155"/>
      <c r="Q94" s="155"/>
      <c r="R94" s="155"/>
      <c r="S94" s="155"/>
    </row>
    <row r="95" spans="1:19" ht="10.9" customHeight="1" thickBot="1" x14ac:dyDescent="0.25">
      <c r="A95" s="105"/>
      <c r="B95" s="189"/>
      <c r="C95" s="192"/>
      <c r="D95" s="134"/>
      <c r="E95" s="134"/>
      <c r="F95" s="134"/>
      <c r="G95" s="105"/>
      <c r="H95" s="105"/>
      <c r="I95" s="195"/>
      <c r="J95" s="195"/>
      <c r="K95" s="155"/>
      <c r="L95" s="155"/>
      <c r="M95" s="155"/>
      <c r="N95" s="155"/>
      <c r="O95" s="155"/>
      <c r="P95" s="155"/>
      <c r="Q95" s="155"/>
      <c r="R95" s="155"/>
      <c r="S95" s="155"/>
    </row>
    <row r="96" spans="1:19" ht="10.9" customHeight="1" thickBot="1" x14ac:dyDescent="0.25">
      <c r="A96" s="105"/>
      <c r="B96" s="924" t="s">
        <v>9</v>
      </c>
      <c r="C96" s="925"/>
      <c r="D96" s="925"/>
      <c r="E96" s="926"/>
      <c r="F96" s="134"/>
      <c r="G96" s="105"/>
      <c r="H96" s="105"/>
      <c r="I96" s="105"/>
      <c r="J96" s="195"/>
      <c r="K96" s="155"/>
      <c r="L96" s="155"/>
      <c r="M96" s="155"/>
      <c r="N96" s="155"/>
      <c r="O96" s="155"/>
      <c r="P96" s="155"/>
      <c r="Q96" s="155"/>
      <c r="R96" s="155"/>
      <c r="S96" s="155"/>
    </row>
    <row r="97" spans="1:19" ht="10.9" customHeight="1" x14ac:dyDescent="0.2">
      <c r="A97" s="105"/>
      <c r="B97" s="203" t="s">
        <v>58</v>
      </c>
      <c r="C97" s="204">
        <v>0.6</v>
      </c>
      <c r="D97" s="204" t="s">
        <v>59</v>
      </c>
      <c r="E97" s="205">
        <v>0.8</v>
      </c>
      <c r="F97" s="134"/>
      <c r="G97" s="105"/>
      <c r="H97" s="105"/>
      <c r="I97" s="105"/>
      <c r="J97" s="195"/>
      <c r="K97" s="155"/>
      <c r="L97" s="155"/>
      <c r="M97" s="155"/>
      <c r="N97" s="155"/>
      <c r="O97" s="155"/>
      <c r="P97" s="155"/>
      <c r="Q97" s="155"/>
      <c r="R97" s="155"/>
      <c r="S97" s="155"/>
    </row>
    <row r="98" spans="1:19" ht="10.9" customHeight="1" x14ac:dyDescent="0.2">
      <c r="A98" s="105"/>
      <c r="B98" s="206" t="s">
        <v>60</v>
      </c>
      <c r="C98" s="207">
        <v>1.2</v>
      </c>
      <c r="D98" s="207" t="s">
        <v>61</v>
      </c>
      <c r="E98" s="208">
        <v>0.9</v>
      </c>
      <c r="F98" s="209"/>
      <c r="G98" s="105"/>
      <c r="H98" s="105"/>
      <c r="I98" s="105"/>
      <c r="J98" s="195"/>
      <c r="M98" s="155"/>
      <c r="N98" s="155"/>
      <c r="O98" s="155"/>
      <c r="P98" s="155"/>
      <c r="Q98" s="155"/>
      <c r="R98" s="155"/>
      <c r="S98" s="155"/>
    </row>
    <row r="99" spans="1:19" ht="10.9" customHeight="1" x14ac:dyDescent="0.2">
      <c r="A99" s="105"/>
      <c r="B99" s="206" t="s">
        <v>62</v>
      </c>
      <c r="C99" s="207">
        <v>1.3</v>
      </c>
      <c r="D99" s="207" t="s">
        <v>63</v>
      </c>
      <c r="E99" s="208">
        <v>1.3</v>
      </c>
      <c r="F99" s="209"/>
      <c r="G99" s="105"/>
      <c r="H99" s="105"/>
      <c r="I99" s="105"/>
      <c r="J99" s="195"/>
      <c r="K99" s="155"/>
      <c r="L99" s="155"/>
      <c r="M99" s="155"/>
      <c r="N99" s="155"/>
      <c r="O99" s="155"/>
      <c r="P99" s="155"/>
      <c r="Q99" s="155"/>
      <c r="R99" s="155"/>
      <c r="S99" s="155"/>
    </row>
    <row r="100" spans="1:19" ht="10.9" customHeight="1" x14ac:dyDescent="0.2">
      <c r="A100" s="105"/>
      <c r="B100" s="206" t="s">
        <v>64</v>
      </c>
      <c r="C100" s="207">
        <v>1.2</v>
      </c>
      <c r="D100" s="207" t="s">
        <v>65</v>
      </c>
      <c r="E100" s="208">
        <v>1.3</v>
      </c>
      <c r="F100" s="209"/>
      <c r="G100" s="105"/>
      <c r="H100" s="105"/>
      <c r="I100" s="105"/>
      <c r="J100" s="195"/>
      <c r="K100" s="155"/>
      <c r="L100" s="155"/>
      <c r="M100" s="155"/>
      <c r="N100" s="155"/>
      <c r="O100" s="155"/>
      <c r="P100" s="155"/>
      <c r="Q100" s="155"/>
      <c r="R100" s="155"/>
      <c r="S100" s="155"/>
    </row>
    <row r="101" spans="1:19" ht="10.5" customHeight="1" x14ac:dyDescent="0.2">
      <c r="A101" s="105"/>
      <c r="B101" s="206" t="s">
        <v>66</v>
      </c>
      <c r="C101" s="207">
        <v>1</v>
      </c>
      <c r="D101" s="207" t="s">
        <v>67</v>
      </c>
      <c r="E101" s="208">
        <v>1.4</v>
      </c>
      <c r="F101" s="209"/>
      <c r="G101" s="105"/>
      <c r="H101" s="105"/>
      <c r="I101" s="105"/>
      <c r="P101" s="155"/>
      <c r="Q101" s="155"/>
      <c r="R101" s="155"/>
      <c r="S101" s="155"/>
    </row>
    <row r="102" spans="1:19" s="65" customFormat="1" ht="14" customHeight="1" thickBot="1" x14ac:dyDescent="0.3">
      <c r="A102" s="105"/>
      <c r="B102" s="210" t="s">
        <v>68</v>
      </c>
      <c r="C102" s="211">
        <v>0.8</v>
      </c>
      <c r="D102" s="211" t="s">
        <v>69</v>
      </c>
      <c r="E102" s="212">
        <v>1.4</v>
      </c>
      <c r="F102" s="209"/>
      <c r="G102" s="105"/>
      <c r="H102" s="213"/>
      <c r="I102" s="105"/>
      <c r="J102" s="155"/>
      <c r="K102" s="53"/>
      <c r="L102" s="98"/>
      <c r="M102" s="98"/>
      <c r="N102" s="98"/>
      <c r="O102" s="98"/>
      <c r="P102" s="98"/>
    </row>
    <row r="103" spans="1:19" s="65" customFormat="1" ht="11" thickBot="1" x14ac:dyDescent="0.3">
      <c r="A103" s="105"/>
      <c r="B103" s="209"/>
      <c r="C103" s="209"/>
      <c r="D103" s="209"/>
      <c r="E103" s="209"/>
      <c r="F103" s="209"/>
      <c r="G103" s="105"/>
      <c r="H103" s="213"/>
      <c r="I103" s="195"/>
      <c r="J103" s="195"/>
      <c r="K103" s="53"/>
      <c r="L103" s="98"/>
      <c r="M103" s="98"/>
      <c r="N103" s="98"/>
      <c r="O103" s="98"/>
      <c r="P103" s="98"/>
    </row>
    <row r="104" spans="1:19" s="65" customFormat="1" ht="28.5" customHeight="1" thickBot="1" x14ac:dyDescent="0.3">
      <c r="B104" s="800" t="s">
        <v>70</v>
      </c>
      <c r="C104" s="801"/>
      <c r="D104" s="70"/>
      <c r="E104" s="70"/>
      <c r="F104" s="70"/>
      <c r="G104" s="70"/>
      <c r="H104" s="92"/>
      <c r="I104" s="359"/>
      <c r="J104" s="462"/>
      <c r="K104" s="462"/>
    </row>
    <row r="105" spans="1:19" s="65" customFormat="1" ht="10.5" x14ac:dyDescent="0.25">
      <c r="B105" s="358" t="s">
        <v>71</v>
      </c>
      <c r="C105" s="93">
        <v>0.15</v>
      </c>
      <c r="D105" s="70"/>
      <c r="E105" s="70"/>
      <c r="F105" s="70"/>
      <c r="G105" s="70"/>
      <c r="H105" s="70"/>
      <c r="I105" s="359"/>
      <c r="J105" s="462"/>
      <c r="K105" s="462"/>
    </row>
    <row r="106" spans="1:19" s="65" customFormat="1" ht="42" x14ac:dyDescent="0.25">
      <c r="B106" s="358" t="s">
        <v>264</v>
      </c>
      <c r="C106" s="93">
        <v>0.15</v>
      </c>
      <c r="D106" s="70"/>
      <c r="E106" s="70"/>
      <c r="F106" s="70"/>
      <c r="G106" s="70"/>
      <c r="H106" s="70"/>
      <c r="I106" s="359"/>
      <c r="J106" s="462"/>
      <c r="K106" s="462"/>
    </row>
    <row r="107" spans="1:19" s="65" customFormat="1" ht="31.5" x14ac:dyDescent="0.25">
      <c r="B107" s="95" t="s">
        <v>209</v>
      </c>
      <c r="C107" s="94">
        <v>0.35</v>
      </c>
      <c r="D107" s="70"/>
      <c r="E107" s="70"/>
      <c r="F107" s="70"/>
      <c r="G107" s="70"/>
      <c r="H107" s="70"/>
      <c r="I107" s="359"/>
      <c r="J107" s="462"/>
      <c r="K107" s="462"/>
    </row>
    <row r="108" spans="1:19" s="65" customFormat="1" ht="10.5" x14ac:dyDescent="0.25">
      <c r="B108" s="357" t="s">
        <v>265</v>
      </c>
      <c r="C108" s="94">
        <v>0.15</v>
      </c>
      <c r="D108" s="70"/>
      <c r="E108" s="70"/>
      <c r="F108" s="70"/>
      <c r="G108" s="70"/>
      <c r="H108" s="70"/>
      <c r="I108" s="359"/>
      <c r="J108" s="462"/>
      <c r="K108" s="462"/>
    </row>
    <row r="109" spans="1:19" s="65" customFormat="1" ht="31.5" x14ac:dyDescent="0.25">
      <c r="B109" s="357" t="s">
        <v>72</v>
      </c>
      <c r="C109" s="94">
        <v>0.55000000000000004</v>
      </c>
      <c r="D109" s="70"/>
      <c r="E109" s="70"/>
      <c r="F109" s="70"/>
      <c r="G109" s="70"/>
      <c r="H109" s="70"/>
      <c r="I109" s="359"/>
      <c r="J109" s="462"/>
      <c r="K109" s="462"/>
    </row>
    <row r="110" spans="1:19" s="65" customFormat="1" ht="10.5" x14ac:dyDescent="0.25">
      <c r="B110" s="357" t="s">
        <v>191</v>
      </c>
      <c r="C110" s="94">
        <v>0.15</v>
      </c>
      <c r="D110" s="70"/>
      <c r="E110" s="70"/>
      <c r="F110" s="70"/>
      <c r="G110" s="70"/>
      <c r="H110" s="70"/>
      <c r="I110" s="359"/>
      <c r="J110" s="462"/>
      <c r="K110" s="462"/>
    </row>
    <row r="111" spans="1:19" s="65" customFormat="1" ht="10.5" x14ac:dyDescent="0.25">
      <c r="B111" s="357" t="s">
        <v>73</v>
      </c>
      <c r="C111" s="94">
        <v>0.15</v>
      </c>
      <c r="D111" s="70"/>
      <c r="E111" s="70"/>
      <c r="F111" s="70"/>
      <c r="G111" s="70"/>
      <c r="H111" s="70"/>
      <c r="I111" s="359"/>
      <c r="J111" s="462"/>
      <c r="K111" s="462"/>
    </row>
    <row r="112" spans="1:19" s="65" customFormat="1" ht="10.5" x14ac:dyDescent="0.25">
      <c r="B112" s="357" t="s">
        <v>266</v>
      </c>
      <c r="C112" s="94">
        <v>0.2</v>
      </c>
      <c r="D112" s="70"/>
      <c r="E112" s="70"/>
      <c r="F112" s="70"/>
      <c r="G112" s="70"/>
      <c r="H112" s="70"/>
      <c r="I112" s="359"/>
      <c r="J112" s="462"/>
      <c r="K112" s="462"/>
    </row>
    <row r="113" spans="1:19" s="10" customFormat="1" ht="10.5" x14ac:dyDescent="0.25">
      <c r="B113" s="357" t="s">
        <v>74</v>
      </c>
      <c r="C113" s="94">
        <v>0.15</v>
      </c>
      <c r="D113" s="70"/>
      <c r="E113" s="70"/>
      <c r="F113" s="70"/>
      <c r="G113" s="70"/>
      <c r="H113" s="70"/>
      <c r="I113" s="359"/>
      <c r="J113" s="462"/>
      <c r="K113" s="462"/>
    </row>
    <row r="114" spans="1:19" s="10" customFormat="1" ht="10.5" x14ac:dyDescent="0.25">
      <c r="B114" s="357" t="s">
        <v>75</v>
      </c>
      <c r="C114" s="94">
        <v>0.15</v>
      </c>
      <c r="D114" s="70"/>
      <c r="E114" s="70"/>
      <c r="F114" s="70"/>
      <c r="G114" s="70"/>
      <c r="H114" s="70"/>
      <c r="J114" s="462"/>
      <c r="K114" s="462"/>
    </row>
    <row r="115" spans="1:19" s="10" customFormat="1" ht="31.5" x14ac:dyDescent="0.25">
      <c r="B115" s="357" t="s">
        <v>76</v>
      </c>
      <c r="C115" s="94">
        <v>0.25</v>
      </c>
      <c r="D115" s="70"/>
      <c r="E115" s="70"/>
      <c r="F115" s="70"/>
      <c r="G115" s="70"/>
      <c r="H115" s="70"/>
      <c r="J115" s="462"/>
      <c r="K115" s="462"/>
    </row>
    <row r="116" spans="1:19" s="10" customFormat="1" ht="52.5" x14ac:dyDescent="0.25">
      <c r="B116" s="95" t="s">
        <v>77</v>
      </c>
      <c r="C116" s="96">
        <v>1</v>
      </c>
      <c r="D116" s="70"/>
      <c r="E116" s="70"/>
      <c r="F116" s="70"/>
      <c r="G116" s="70"/>
      <c r="H116" s="70"/>
      <c r="J116" s="462"/>
      <c r="K116" s="462"/>
    </row>
    <row r="117" spans="1:19" s="10" customFormat="1" ht="10.5" x14ac:dyDescent="0.25">
      <c r="B117" s="95" t="s">
        <v>78</v>
      </c>
      <c r="C117" s="96">
        <v>0.5</v>
      </c>
      <c r="D117" s="70"/>
      <c r="E117" s="70"/>
      <c r="F117" s="70"/>
      <c r="G117" s="70"/>
      <c r="H117" s="88"/>
      <c r="J117" s="462"/>
      <c r="K117" s="462"/>
    </row>
    <row r="118" spans="1:19" s="10" customFormat="1" ht="10.5" x14ac:dyDescent="0.25">
      <c r="B118" s="95" t="s">
        <v>79</v>
      </c>
      <c r="C118" s="96">
        <v>0.5</v>
      </c>
      <c r="D118" s="70"/>
      <c r="E118" s="70"/>
      <c r="F118" s="70"/>
      <c r="G118" s="70"/>
      <c r="H118" s="98"/>
      <c r="J118" s="462"/>
      <c r="K118" s="462"/>
    </row>
    <row r="119" spans="1:19" s="10" customFormat="1" ht="12.5" x14ac:dyDescent="0.25">
      <c r="B119" s="95" t="s">
        <v>268</v>
      </c>
      <c r="C119" s="97">
        <v>0.15</v>
      </c>
      <c r="D119" s="401" t="s">
        <v>26</v>
      </c>
      <c r="E119" s="87"/>
      <c r="F119" s="87"/>
      <c r="G119" s="87"/>
      <c r="H119" s="98"/>
      <c r="J119" s="462"/>
      <c r="K119" s="462"/>
    </row>
    <row r="120" spans="1:19" s="10" customFormat="1" ht="11" thickBot="1" x14ac:dyDescent="0.3">
      <c r="B120" s="99" t="s">
        <v>80</v>
      </c>
      <c r="C120" s="100">
        <v>0.15</v>
      </c>
      <c r="J120" s="462"/>
      <c r="K120" s="462"/>
    </row>
    <row r="121" spans="1:19" s="65" customFormat="1" ht="10.9" customHeight="1" x14ac:dyDescent="0.25">
      <c r="A121" s="105"/>
      <c r="B121" s="214"/>
      <c r="C121" s="215"/>
      <c r="D121" s="87"/>
      <c r="E121" s="87"/>
      <c r="F121" s="87"/>
      <c r="G121" s="87"/>
      <c r="H121" s="98"/>
      <c r="I121" s="1"/>
      <c r="J121" s="1"/>
      <c r="K121" s="53"/>
      <c r="L121" s="98"/>
      <c r="M121" s="98"/>
      <c r="N121" s="98"/>
    </row>
    <row r="122" spans="1:19" s="65" customFormat="1" ht="10.9" customHeight="1" x14ac:dyDescent="0.25">
      <c r="A122" s="105"/>
      <c r="B122" s="102"/>
      <c r="C122" s="103"/>
      <c r="D122" s="98"/>
      <c r="E122" s="98"/>
      <c r="F122" s="98"/>
      <c r="G122" s="98"/>
      <c r="H122" s="104"/>
      <c r="I122" s="1"/>
      <c r="J122" s="1"/>
      <c r="K122" s="53"/>
      <c r="L122" s="98"/>
      <c r="M122" s="98"/>
      <c r="N122" s="98"/>
    </row>
    <row r="123" spans="1:19" s="65" customFormat="1" ht="10.9" customHeight="1" x14ac:dyDescent="0.25">
      <c r="A123" s="105"/>
      <c r="B123" s="262" t="s">
        <v>270</v>
      </c>
      <c r="C123" s="262"/>
      <c r="D123" s="262"/>
      <c r="E123" s="263"/>
      <c r="F123" s="263"/>
      <c r="G123" s="263"/>
      <c r="H123" s="104"/>
      <c r="I123" s="1"/>
      <c r="J123" s="1"/>
      <c r="K123" s="53"/>
      <c r="L123" s="98"/>
      <c r="M123" s="98"/>
      <c r="N123" s="98"/>
    </row>
    <row r="124" spans="1:19" s="65" customFormat="1" ht="10.9" customHeight="1" x14ac:dyDescent="0.25">
      <c r="A124" s="105"/>
      <c r="B124" s="262" t="s">
        <v>85</v>
      </c>
      <c r="C124" s="262"/>
      <c r="D124" s="262"/>
      <c r="E124" s="262"/>
      <c r="F124" s="262"/>
      <c r="G124" s="262"/>
      <c r="H124" s="104"/>
      <c r="I124" s="1"/>
      <c r="J124" s="1"/>
      <c r="K124" s="53"/>
      <c r="L124" s="98"/>
      <c r="M124" s="98"/>
      <c r="N124" s="98"/>
      <c r="O124" s="98"/>
      <c r="P124" s="98"/>
      <c r="Q124" s="98"/>
      <c r="R124" s="98"/>
    </row>
    <row r="125" spans="1:19" s="65" customFormat="1" ht="10.9" customHeight="1" x14ac:dyDescent="0.25">
      <c r="A125" s="105"/>
      <c r="B125" s="262" t="s">
        <v>595</v>
      </c>
      <c r="C125" s="262"/>
      <c r="D125" s="262"/>
      <c r="E125" s="262"/>
      <c r="F125" s="262"/>
      <c r="G125" s="262"/>
      <c r="H125" s="104"/>
      <c r="I125" s="1"/>
      <c r="J125" s="1"/>
      <c r="K125" s="53"/>
      <c r="L125" s="98"/>
      <c r="M125" s="98"/>
      <c r="N125" s="98"/>
      <c r="O125" s="98"/>
      <c r="P125" s="98"/>
      <c r="Q125" s="98"/>
      <c r="R125" s="98"/>
    </row>
    <row r="126" spans="1:19" s="10" customFormat="1" ht="21" customHeight="1" x14ac:dyDescent="0.25">
      <c r="A126" s="105"/>
      <c r="B126" s="262" t="s">
        <v>86</v>
      </c>
      <c r="C126" s="262"/>
      <c r="D126" s="264"/>
      <c r="E126" s="264"/>
      <c r="F126" s="264"/>
      <c r="G126" s="264"/>
      <c r="H126" s="70"/>
      <c r="I126" s="52"/>
      <c r="J126" s="52"/>
      <c r="K126" s="12"/>
    </row>
    <row r="127" spans="1:19" ht="10.9" customHeight="1" x14ac:dyDescent="0.25">
      <c r="A127" s="105"/>
      <c r="B127" s="262" t="s">
        <v>87</v>
      </c>
      <c r="C127" s="262"/>
      <c r="D127" s="264"/>
      <c r="E127" s="264"/>
      <c r="F127" s="264"/>
      <c r="G127" s="264"/>
      <c r="H127" s="70"/>
      <c r="I127" s="52"/>
      <c r="J127" s="52"/>
      <c r="P127" s="155"/>
      <c r="Q127" s="155"/>
      <c r="R127" s="155"/>
      <c r="S127" s="155"/>
    </row>
    <row r="128" spans="1:19" ht="10.9" customHeight="1" x14ac:dyDescent="0.25">
      <c r="A128" s="105"/>
      <c r="B128" s="262" t="s">
        <v>88</v>
      </c>
      <c r="C128" s="262"/>
      <c r="D128" s="265"/>
      <c r="E128" s="265"/>
      <c r="F128" s="265"/>
      <c r="G128" s="265"/>
      <c r="H128" s="10"/>
      <c r="I128" s="11"/>
      <c r="J128" s="11"/>
      <c r="P128" s="155"/>
      <c r="Q128" s="155"/>
      <c r="R128" s="155"/>
      <c r="S128" s="155"/>
    </row>
    <row r="129" spans="1:10" ht="10.9" customHeight="1" x14ac:dyDescent="0.25">
      <c r="A129" s="105"/>
      <c r="B129" s="10"/>
      <c r="C129" s="10"/>
      <c r="D129" s="209"/>
      <c r="E129" s="209"/>
      <c r="F129" s="209"/>
      <c r="G129" s="105"/>
      <c r="H129" s="213"/>
      <c r="I129" s="195"/>
      <c r="J129" s="195"/>
    </row>
    <row r="130" spans="1:10" ht="10.9" customHeight="1" x14ac:dyDescent="0.2">
      <c r="A130" s="105"/>
      <c r="B130" s="209"/>
      <c r="C130" s="209"/>
      <c r="D130" s="242"/>
      <c r="E130" s="242"/>
      <c r="F130" s="242"/>
      <c r="G130" s="242"/>
      <c r="H130" s="242"/>
      <c r="I130" s="195"/>
      <c r="J130" s="195"/>
    </row>
    <row r="131" spans="1:10" ht="10.9" customHeight="1" x14ac:dyDescent="0.2">
      <c r="A131" s="105"/>
      <c r="B131" s="242"/>
      <c r="C131" s="243"/>
      <c r="D131" s="105"/>
      <c r="E131" s="105"/>
      <c r="F131" s="105"/>
      <c r="G131" s="105"/>
      <c r="H131" s="105"/>
      <c r="I131" s="105"/>
      <c r="J131" s="105"/>
    </row>
    <row r="132" spans="1:10" ht="10.9" customHeight="1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</row>
    <row r="133" spans="1:10" ht="10.9" customHeight="1" x14ac:dyDescent="0.2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</row>
    <row r="134" spans="1:10" ht="10.9" customHeight="1" x14ac:dyDescent="0.2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</row>
    <row r="135" spans="1:10" ht="10.9" customHeight="1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</row>
    <row r="136" spans="1:10" ht="10.9" customHeight="1" x14ac:dyDescent="0.2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</row>
    <row r="137" spans="1:10" ht="10.9" customHeight="1" x14ac:dyDescent="0.2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</row>
    <row r="138" spans="1:10" ht="10.9" customHeight="1" x14ac:dyDescent="0.2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</row>
    <row r="139" spans="1:10" ht="10.9" customHeight="1" x14ac:dyDescent="0.2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</row>
    <row r="140" spans="1:10" ht="10.9" customHeight="1" x14ac:dyDescent="0.2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</row>
    <row r="141" spans="1:10" ht="10.9" customHeight="1" x14ac:dyDescent="0.2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</row>
    <row r="142" spans="1:10" ht="10.9" customHeight="1" x14ac:dyDescent="0.2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</row>
    <row r="143" spans="1:10" ht="10.9" customHeight="1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</row>
    <row r="144" spans="1:10" ht="10.9" customHeight="1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</row>
    <row r="145" spans="1:10" ht="10.9" customHeight="1" x14ac:dyDescent="0.2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</row>
    <row r="146" spans="1:10" ht="10.9" customHeight="1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</row>
    <row r="147" spans="1:10" ht="10.9" customHeight="1" x14ac:dyDescent="0.2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</row>
    <row r="148" spans="1:10" ht="10.9" customHeight="1" x14ac:dyDescent="0.2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</row>
    <row r="149" spans="1:10" ht="10.9" customHeight="1" x14ac:dyDescent="0.2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</row>
    <row r="150" spans="1:10" ht="10.9" customHeight="1" x14ac:dyDescent="0.2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</row>
    <row r="151" spans="1:10" ht="10.9" customHeight="1" x14ac:dyDescent="0.2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</row>
    <row r="152" spans="1:10" ht="10.9" customHeight="1" x14ac:dyDescent="0.2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</row>
    <row r="153" spans="1:10" ht="10.9" customHeight="1" x14ac:dyDescent="0.2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</row>
    <row r="154" spans="1:10" ht="10.9" customHeight="1" x14ac:dyDescent="0.2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</row>
    <row r="155" spans="1:10" ht="10.9" customHeight="1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</row>
    <row r="156" spans="1:10" ht="10.9" customHeight="1" x14ac:dyDescent="0.2">
      <c r="B156" s="105"/>
      <c r="C156" s="105"/>
      <c r="D156" s="105"/>
      <c r="E156" s="105"/>
      <c r="F156" s="105"/>
      <c r="G156" s="105"/>
      <c r="H156" s="105"/>
    </row>
    <row r="157" spans="1:10" ht="10.9" customHeight="1" x14ac:dyDescent="0.2">
      <c r="B157" s="105"/>
      <c r="C157" s="105"/>
      <c r="D157" s="105"/>
      <c r="E157" s="105"/>
      <c r="F157" s="105"/>
      <c r="G157" s="105"/>
      <c r="H157" s="105"/>
    </row>
    <row r="158" spans="1:10" ht="10.9" customHeight="1" x14ac:dyDescent="0.2">
      <c r="B158" s="105"/>
      <c r="C158" s="105"/>
      <c r="D158" s="105"/>
      <c r="E158" s="105"/>
      <c r="F158" s="105"/>
      <c r="G158" s="105"/>
      <c r="H158" s="105"/>
    </row>
    <row r="159" spans="1:10" ht="10.9" customHeight="1" x14ac:dyDescent="0.2">
      <c r="B159" s="105"/>
      <c r="C159" s="105"/>
      <c r="D159" s="105"/>
      <c r="E159" s="105"/>
      <c r="F159" s="105"/>
      <c r="G159" s="105"/>
      <c r="H159" s="105"/>
    </row>
    <row r="160" spans="1:10" ht="10.9" customHeight="1" x14ac:dyDescent="0.2">
      <c r="B160" s="105"/>
      <c r="C160" s="105"/>
      <c r="D160" s="105"/>
      <c r="E160" s="105"/>
      <c r="F160" s="105"/>
      <c r="G160" s="105"/>
      <c r="H160" s="105"/>
    </row>
    <row r="161" spans="2:8" ht="10.9" customHeight="1" x14ac:dyDescent="0.2">
      <c r="B161" s="105"/>
      <c r="C161" s="105"/>
      <c r="D161" s="105"/>
      <c r="E161" s="105"/>
      <c r="F161" s="105"/>
      <c r="G161" s="105"/>
      <c r="H161" s="105"/>
    </row>
    <row r="162" spans="2:8" ht="10.9" customHeight="1" x14ac:dyDescent="0.2">
      <c r="B162" s="105"/>
      <c r="C162" s="105"/>
      <c r="D162" s="105"/>
      <c r="E162" s="105"/>
      <c r="F162" s="105"/>
      <c r="G162" s="105"/>
      <c r="H162" s="105"/>
    </row>
    <row r="163" spans="2:8" ht="10.9" customHeight="1" x14ac:dyDescent="0.2">
      <c r="B163" s="105"/>
      <c r="C163" s="105"/>
      <c r="D163" s="105"/>
      <c r="E163" s="105"/>
      <c r="F163" s="105"/>
      <c r="G163" s="105"/>
      <c r="H163" s="105"/>
    </row>
    <row r="164" spans="2:8" ht="10.9" customHeight="1" x14ac:dyDescent="0.2">
      <c r="B164" s="105"/>
      <c r="C164" s="105"/>
      <c r="D164" s="105"/>
      <c r="E164" s="105"/>
      <c r="F164" s="105"/>
      <c r="G164" s="105"/>
      <c r="H164" s="105"/>
    </row>
    <row r="165" spans="2:8" ht="10.9" customHeight="1" x14ac:dyDescent="0.2">
      <c r="B165" s="105"/>
      <c r="C165" s="105"/>
      <c r="D165" s="105"/>
      <c r="E165" s="105"/>
      <c r="F165" s="105"/>
      <c r="G165" s="105"/>
      <c r="H165" s="105"/>
    </row>
    <row r="166" spans="2:8" ht="10.9" customHeight="1" x14ac:dyDescent="0.2">
      <c r="B166" s="105"/>
      <c r="C166" s="105"/>
      <c r="D166" s="105"/>
      <c r="E166" s="105"/>
      <c r="F166" s="105"/>
      <c r="G166" s="105"/>
      <c r="H166" s="105"/>
    </row>
    <row r="167" spans="2:8" ht="10.9" customHeight="1" x14ac:dyDescent="0.2">
      <c r="B167" s="105"/>
      <c r="C167" s="105"/>
      <c r="D167" s="105"/>
      <c r="E167" s="105"/>
      <c r="F167" s="105"/>
      <c r="G167" s="105"/>
      <c r="H167" s="105"/>
    </row>
    <row r="168" spans="2:8" ht="10.9" customHeight="1" x14ac:dyDescent="0.2">
      <c r="B168" s="105"/>
      <c r="C168" s="105"/>
      <c r="D168" s="105"/>
      <c r="E168" s="105"/>
      <c r="F168" s="105"/>
      <c r="G168" s="105"/>
      <c r="H168" s="105"/>
    </row>
    <row r="169" spans="2:8" ht="10.9" customHeight="1" x14ac:dyDescent="0.2">
      <c r="B169" s="105"/>
      <c r="C169" s="105"/>
      <c r="D169" s="105"/>
      <c r="E169" s="105"/>
      <c r="F169" s="105"/>
      <c r="G169" s="105"/>
      <c r="H169" s="105"/>
    </row>
    <row r="170" spans="2:8" ht="10.9" customHeight="1" x14ac:dyDescent="0.2">
      <c r="B170" s="105"/>
      <c r="C170" s="105"/>
    </row>
  </sheetData>
  <mergeCells count="73">
    <mergeCell ref="B6:G6"/>
    <mergeCell ref="B21:G21"/>
    <mergeCell ref="B45:I45"/>
    <mergeCell ref="B53:I53"/>
    <mergeCell ref="B69:F69"/>
    <mergeCell ref="F31:G31"/>
    <mergeCell ref="F38:G38"/>
    <mergeCell ref="F39:G39"/>
    <mergeCell ref="F32:G32"/>
    <mergeCell ref="F33:G33"/>
    <mergeCell ref="F34:G34"/>
    <mergeCell ref="F35:G35"/>
    <mergeCell ref="F36:G36"/>
    <mergeCell ref="F37:G37"/>
    <mergeCell ref="F40:G40"/>
    <mergeCell ref="F41:G41"/>
    <mergeCell ref="C28:E28"/>
    <mergeCell ref="B30:J30"/>
    <mergeCell ref="D87:D88"/>
    <mergeCell ref="E87:E88"/>
    <mergeCell ref="F87:F88"/>
    <mergeCell ref="C85:C86"/>
    <mergeCell ref="D85:D86"/>
    <mergeCell ref="E85:E86"/>
    <mergeCell ref="F85:F86"/>
    <mergeCell ref="C87:C88"/>
    <mergeCell ref="D83:D84"/>
    <mergeCell ref="E83:E84"/>
    <mergeCell ref="F83:F84"/>
    <mergeCell ref="B81:F81"/>
    <mergeCell ref="F42:G42"/>
    <mergeCell ref="F43:G43"/>
    <mergeCell ref="B22:B23"/>
    <mergeCell ref="C22:C23"/>
    <mergeCell ref="D22:D23"/>
    <mergeCell ref="E22:E23"/>
    <mergeCell ref="F22:G22"/>
    <mergeCell ref="B7:B8"/>
    <mergeCell ref="C7:C8"/>
    <mergeCell ref="D7:D8"/>
    <mergeCell ref="E7:E8"/>
    <mergeCell ref="F7:G7"/>
    <mergeCell ref="F59:G59"/>
    <mergeCell ref="F60:G60"/>
    <mergeCell ref="F62:G62"/>
    <mergeCell ref="F63:G63"/>
    <mergeCell ref="K32:K34"/>
    <mergeCell ref="K35:K37"/>
    <mergeCell ref="K38:K40"/>
    <mergeCell ref="K41:K43"/>
    <mergeCell ref="F54:G54"/>
    <mergeCell ref="H54:I54"/>
    <mergeCell ref="H46:I46"/>
    <mergeCell ref="F61:G61"/>
    <mergeCell ref="F65:G65"/>
    <mergeCell ref="F66:G66"/>
    <mergeCell ref="F67:G67"/>
    <mergeCell ref="B104:C104"/>
    <mergeCell ref="F64:G64"/>
    <mergeCell ref="B91:D91"/>
    <mergeCell ref="B96:E96"/>
    <mergeCell ref="G69:I69"/>
    <mergeCell ref="C83:C84"/>
    <mergeCell ref="C46:C47"/>
    <mergeCell ref="D46:D47"/>
    <mergeCell ref="E46:E47"/>
    <mergeCell ref="F46:G46"/>
    <mergeCell ref="B58:I58"/>
    <mergeCell ref="B54:B55"/>
    <mergeCell ref="C54:C55"/>
    <mergeCell ref="D54:D55"/>
    <mergeCell ref="E54:E55"/>
    <mergeCell ref="B46:B47"/>
  </mergeCells>
  <hyperlinks>
    <hyperlink ref="H29" location="Psychologies.ru!A1" display="&lt;&lt; наверх"/>
    <hyperlink ref="J52" location="Psychologies.ru!A1" display="&lt;&lt; наверх"/>
    <hyperlink ref="H90" location="Psychologies.ru!A1" display="&lt;&lt; наверх"/>
    <hyperlink ref="D1" location="TITLE!A1" display="TITLE"/>
    <hyperlink ref="D119" location="Psychologies.ru!A1" display="&lt;&lt; наверх"/>
    <hyperlink ref="G83" r:id="rId1"/>
  </hyperlinks>
  <pageMargins left="0.7" right="0.7" top="0.75" bottom="0.75" header="0.3" footer="0.3"/>
  <pageSetup paperSize="9" orientation="portrait" horizontalDpi="4294967295" verticalDpi="4294967295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52"/>
  <sheetViews>
    <sheetView zoomScaleNormal="100" workbookViewId="0">
      <selection activeCell="B12" sqref="B12"/>
    </sheetView>
  </sheetViews>
  <sheetFormatPr defaultColWidth="18.81640625" defaultRowHeight="11.5" x14ac:dyDescent="0.25"/>
  <cols>
    <col min="1" max="1" width="1.7265625" style="106" customWidth="1"/>
    <col min="2" max="2" width="26.1796875" style="106" customWidth="1"/>
    <col min="3" max="3" width="21" style="106" customWidth="1"/>
    <col min="4" max="4" width="22" style="106" customWidth="1"/>
    <col min="5" max="5" width="14.6328125" style="106" customWidth="1"/>
    <col min="6" max="6" width="10.1796875" style="106" customWidth="1"/>
    <col min="7" max="7" width="11" style="106" customWidth="1"/>
    <col min="8" max="9" width="15.54296875" style="106" customWidth="1"/>
    <col min="10" max="10" width="14.453125" style="106" customWidth="1"/>
    <col min="11" max="11" width="8" style="106" customWidth="1"/>
    <col min="12" max="12" width="12.26953125" style="106" customWidth="1"/>
    <col min="13" max="13" width="14.81640625" style="106" customWidth="1"/>
    <col min="14" max="16384" width="18.81640625" style="106"/>
  </cols>
  <sheetData>
    <row r="1" spans="1:19" ht="12.75" x14ac:dyDescent="0.2">
      <c r="A1" s="105"/>
      <c r="B1" s="105"/>
      <c r="C1" s="105"/>
      <c r="D1" s="105"/>
      <c r="E1" s="9" t="s">
        <v>2</v>
      </c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spans="1:19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</row>
    <row r="3" spans="1:19" ht="17.5" x14ac:dyDescent="0.35">
      <c r="A3" s="105"/>
      <c r="B3" s="105"/>
      <c r="C3" s="105"/>
      <c r="E3" s="107" t="s">
        <v>397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</row>
    <row r="4" spans="1:19" ht="15" thickBot="1" x14ac:dyDescent="0.4">
      <c r="A4" s="105"/>
      <c r="B4" s="105"/>
      <c r="C4" s="105"/>
      <c r="D4" s="105"/>
      <c r="E4" s="105"/>
      <c r="F4" s="105"/>
      <c r="G4" s="105"/>
      <c r="H4" s="105"/>
      <c r="I4"/>
      <c r="J4" s="105"/>
      <c r="K4" s="105"/>
      <c r="L4" s="105"/>
      <c r="M4" s="105"/>
      <c r="N4" s="105"/>
      <c r="O4" s="105"/>
      <c r="P4" s="105"/>
      <c r="Q4" s="105"/>
      <c r="R4" s="105"/>
      <c r="S4" s="105"/>
    </row>
    <row r="5" spans="1:19" ht="24.75" customHeight="1" thickBot="1" x14ac:dyDescent="0.3">
      <c r="A5" s="105"/>
      <c r="B5" s="924" t="s">
        <v>90</v>
      </c>
      <c r="C5" s="925"/>
      <c r="D5" s="925"/>
      <c r="E5" s="925"/>
      <c r="F5" s="925"/>
      <c r="G5" s="925"/>
      <c r="H5" s="925"/>
      <c r="I5" s="926"/>
      <c r="J5" s="105"/>
      <c r="K5" s="105"/>
      <c r="L5" s="105"/>
      <c r="M5" s="105"/>
      <c r="N5" s="105"/>
      <c r="O5" s="105"/>
      <c r="P5" s="105"/>
      <c r="Q5" s="105"/>
      <c r="R5" s="105"/>
    </row>
    <row r="6" spans="1:19" ht="24.65" customHeight="1" x14ac:dyDescent="0.25">
      <c r="A6" s="105"/>
      <c r="B6" s="938" t="s">
        <v>11</v>
      </c>
      <c r="C6" s="940" t="s">
        <v>12</v>
      </c>
      <c r="D6" s="942" t="s">
        <v>44</v>
      </c>
      <c r="E6" s="1097" t="s">
        <v>91</v>
      </c>
      <c r="F6" s="985" t="s">
        <v>92</v>
      </c>
      <c r="G6" s="947"/>
      <c r="H6" s="948" t="s">
        <v>93</v>
      </c>
      <c r="I6" s="947"/>
      <c r="J6" s="105"/>
      <c r="K6" s="105"/>
      <c r="L6" s="105"/>
      <c r="M6" s="105"/>
      <c r="N6" s="105"/>
      <c r="O6" s="105"/>
      <c r="P6" s="105"/>
      <c r="Q6" s="105"/>
      <c r="R6" s="105"/>
    </row>
    <row r="7" spans="1:19" ht="22" customHeight="1" x14ac:dyDescent="0.25">
      <c r="A7" s="105"/>
      <c r="B7" s="939"/>
      <c r="C7" s="941"/>
      <c r="D7" s="943"/>
      <c r="E7" s="1098"/>
      <c r="F7" s="434" t="s">
        <v>15</v>
      </c>
      <c r="G7" s="109" t="s">
        <v>16</v>
      </c>
      <c r="H7" s="108" t="s">
        <v>15</v>
      </c>
      <c r="I7" s="109" t="s">
        <v>16</v>
      </c>
      <c r="J7" s="105"/>
      <c r="K7" s="105"/>
      <c r="L7" s="105"/>
      <c r="M7" s="105"/>
      <c r="N7" s="105"/>
      <c r="O7" s="105"/>
      <c r="P7" s="105"/>
      <c r="Q7" s="105"/>
      <c r="R7" s="105"/>
    </row>
    <row r="8" spans="1:19" ht="21" customHeight="1" x14ac:dyDescent="0.25">
      <c r="A8" s="105"/>
      <c r="B8" s="110" t="s">
        <v>639</v>
      </c>
      <c r="C8" s="111" t="s">
        <v>94</v>
      </c>
      <c r="D8" s="112">
        <v>1800</v>
      </c>
      <c r="E8" s="480" t="s">
        <v>159</v>
      </c>
      <c r="F8" s="112">
        <f t="shared" ref="F8:F15" si="0">G8*1500</f>
        <v>2250000</v>
      </c>
      <c r="G8" s="115">
        <v>1500</v>
      </c>
      <c r="H8" s="114">
        <f>I8*2500</f>
        <v>3250000</v>
      </c>
      <c r="I8" s="115">
        <v>1300</v>
      </c>
      <c r="J8" s="105"/>
      <c r="K8" s="105"/>
      <c r="L8" s="105"/>
      <c r="M8" s="105"/>
      <c r="N8" s="105"/>
      <c r="O8" s="105"/>
      <c r="P8" s="105"/>
      <c r="Q8" s="105"/>
      <c r="R8" s="105"/>
    </row>
    <row r="9" spans="1:19" ht="19" customHeight="1" x14ac:dyDescent="0.25">
      <c r="A9" s="105"/>
      <c r="B9" s="116" t="s">
        <v>640</v>
      </c>
      <c r="C9" s="117" t="s">
        <v>94</v>
      </c>
      <c r="D9" s="118">
        <v>1100</v>
      </c>
      <c r="E9" s="224" t="s">
        <v>159</v>
      </c>
      <c r="F9" s="118">
        <f t="shared" si="0"/>
        <v>1800000</v>
      </c>
      <c r="G9" s="121">
        <v>1200</v>
      </c>
      <c r="H9" s="120">
        <f t="shared" ref="H9:H15" si="1">I9*2500</f>
        <v>2750000</v>
      </c>
      <c r="I9" s="121">
        <v>1100</v>
      </c>
      <c r="J9" s="433"/>
      <c r="K9" s="105"/>
      <c r="L9" s="105"/>
      <c r="M9" s="105"/>
      <c r="N9" s="105"/>
      <c r="O9" s="105"/>
      <c r="P9" s="105"/>
      <c r="Q9" s="105"/>
      <c r="R9" s="105"/>
    </row>
    <row r="10" spans="1:19" ht="21.5" customHeight="1" x14ac:dyDescent="0.25">
      <c r="A10" s="105"/>
      <c r="B10" s="116" t="s">
        <v>641</v>
      </c>
      <c r="C10" s="117" t="s">
        <v>94</v>
      </c>
      <c r="D10" s="118">
        <v>950</v>
      </c>
      <c r="E10" s="224" t="s">
        <v>159</v>
      </c>
      <c r="F10" s="118">
        <f t="shared" si="0"/>
        <v>1200000</v>
      </c>
      <c r="G10" s="121">
        <v>800</v>
      </c>
      <c r="H10" s="120">
        <f t="shared" si="1"/>
        <v>1800000</v>
      </c>
      <c r="I10" s="121">
        <v>720</v>
      </c>
      <c r="J10" s="105"/>
      <c r="K10" s="105"/>
      <c r="L10" s="105"/>
      <c r="M10" s="105"/>
      <c r="N10" s="105"/>
      <c r="O10" s="105"/>
      <c r="P10" s="105"/>
      <c r="Q10" s="105"/>
      <c r="R10" s="105"/>
    </row>
    <row r="11" spans="1:19" ht="22" customHeight="1" x14ac:dyDescent="0.25">
      <c r="A11" s="105"/>
      <c r="B11" s="116" t="s">
        <v>597</v>
      </c>
      <c r="C11" s="117" t="s">
        <v>94</v>
      </c>
      <c r="D11" s="118">
        <v>520</v>
      </c>
      <c r="E11" s="224" t="s">
        <v>159</v>
      </c>
      <c r="F11" s="118">
        <f t="shared" si="0"/>
        <v>675000</v>
      </c>
      <c r="G11" s="121">
        <v>450</v>
      </c>
      <c r="H11" s="120">
        <f t="shared" si="1"/>
        <v>1000000</v>
      </c>
      <c r="I11" s="121">
        <v>400</v>
      </c>
      <c r="J11" s="105"/>
      <c r="K11" s="105"/>
      <c r="L11" s="105"/>
      <c r="M11" s="105"/>
      <c r="N11" s="105"/>
      <c r="O11" s="105"/>
      <c r="P11" s="105"/>
      <c r="Q11" s="105"/>
      <c r="R11" s="105"/>
    </row>
    <row r="12" spans="1:19" ht="15" customHeight="1" x14ac:dyDescent="0.25">
      <c r="A12" s="105"/>
      <c r="B12" s="116" t="s">
        <v>95</v>
      </c>
      <c r="C12" s="117" t="s">
        <v>96</v>
      </c>
      <c r="D12" s="118">
        <v>600</v>
      </c>
      <c r="E12" s="224" t="s">
        <v>159</v>
      </c>
      <c r="F12" s="118">
        <f t="shared" si="0"/>
        <v>750000</v>
      </c>
      <c r="G12" s="121">
        <v>500</v>
      </c>
      <c r="H12" s="120">
        <f t="shared" si="1"/>
        <v>1125000</v>
      </c>
      <c r="I12" s="121">
        <v>450</v>
      </c>
      <c r="J12" s="105"/>
      <c r="K12" s="105"/>
      <c r="L12" s="105"/>
      <c r="M12" s="105"/>
      <c r="N12" s="105"/>
      <c r="O12" s="105"/>
      <c r="P12" s="105"/>
      <c r="Q12" s="105"/>
      <c r="R12" s="105"/>
    </row>
    <row r="13" spans="1:19" ht="15" customHeight="1" x14ac:dyDescent="0.25">
      <c r="A13" s="105"/>
      <c r="B13" s="116" t="s">
        <v>97</v>
      </c>
      <c r="C13" s="117" t="s">
        <v>98</v>
      </c>
      <c r="D13" s="118">
        <v>350</v>
      </c>
      <c r="E13" s="224" t="s">
        <v>159</v>
      </c>
      <c r="F13" s="118">
        <f t="shared" si="0"/>
        <v>450000</v>
      </c>
      <c r="G13" s="121">
        <v>300</v>
      </c>
      <c r="H13" s="120">
        <f t="shared" si="1"/>
        <v>625000</v>
      </c>
      <c r="I13" s="121">
        <v>250</v>
      </c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ht="15" customHeight="1" x14ac:dyDescent="0.25">
      <c r="A14" s="105"/>
      <c r="B14" s="116" t="s">
        <v>598</v>
      </c>
      <c r="C14" s="117" t="s">
        <v>98</v>
      </c>
      <c r="D14" s="118">
        <v>100</v>
      </c>
      <c r="E14" s="224" t="s">
        <v>159</v>
      </c>
      <c r="F14" s="118">
        <f t="shared" si="0"/>
        <v>120000</v>
      </c>
      <c r="G14" s="121">
        <v>80</v>
      </c>
      <c r="H14" s="120">
        <f t="shared" si="1"/>
        <v>187500</v>
      </c>
      <c r="I14" s="121">
        <v>75</v>
      </c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ht="27.5" thickBot="1" x14ac:dyDescent="0.3">
      <c r="A15" s="105"/>
      <c r="B15" s="514" t="s">
        <v>100</v>
      </c>
      <c r="C15" s="124" t="s">
        <v>94</v>
      </c>
      <c r="D15" s="131">
        <v>800</v>
      </c>
      <c r="E15" s="227" t="s">
        <v>336</v>
      </c>
      <c r="F15" s="131">
        <f t="shared" si="0"/>
        <v>1125000</v>
      </c>
      <c r="G15" s="526">
        <v>750</v>
      </c>
      <c r="H15" s="126">
        <f t="shared" si="1"/>
        <v>1750000</v>
      </c>
      <c r="I15" s="526">
        <v>700</v>
      </c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ht="12" thickBot="1" x14ac:dyDescent="0.3">
      <c r="A16" s="105"/>
      <c r="B16" s="39"/>
      <c r="C16" s="133"/>
      <c r="D16" s="134"/>
      <c r="E16" s="135"/>
      <c r="F16" s="105"/>
      <c r="G16" s="136"/>
      <c r="H16" s="137"/>
      <c r="I16" s="136"/>
      <c r="J16" s="137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20" ht="15.75" customHeight="1" thickBot="1" x14ac:dyDescent="0.3">
      <c r="A17" s="105"/>
      <c r="B17" s="924" t="s">
        <v>101</v>
      </c>
      <c r="C17" s="925"/>
      <c r="D17" s="925"/>
      <c r="E17" s="925"/>
      <c r="F17" s="925"/>
      <c r="G17" s="925"/>
      <c r="H17" s="925"/>
      <c r="I17" s="926"/>
      <c r="J17" s="105"/>
      <c r="K17" s="105"/>
      <c r="L17" s="105"/>
      <c r="M17" s="105"/>
      <c r="N17" s="105"/>
      <c r="O17" s="105"/>
      <c r="P17" s="105"/>
      <c r="Q17" s="105"/>
      <c r="R17" s="105"/>
    </row>
    <row r="18" spans="1:20" ht="19.5" customHeight="1" x14ac:dyDescent="0.25">
      <c r="A18" s="105"/>
      <c r="B18" s="938" t="s">
        <v>11</v>
      </c>
      <c r="C18" s="940" t="s">
        <v>12</v>
      </c>
      <c r="D18" s="942" t="s">
        <v>31</v>
      </c>
      <c r="E18" s="947" t="s">
        <v>91</v>
      </c>
      <c r="F18" s="985" t="s">
        <v>114</v>
      </c>
      <c r="G18" s="947"/>
      <c r="H18" s="985" t="s">
        <v>222</v>
      </c>
      <c r="I18" s="947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20" ht="31.5" customHeight="1" x14ac:dyDescent="0.25">
      <c r="A19" s="105"/>
      <c r="B19" s="939"/>
      <c r="C19" s="941"/>
      <c r="D19" s="943"/>
      <c r="E19" s="1093"/>
      <c r="F19" s="434" t="s">
        <v>15</v>
      </c>
      <c r="G19" s="127" t="s">
        <v>16</v>
      </c>
      <c r="H19" s="108" t="s">
        <v>15</v>
      </c>
      <c r="I19" s="127" t="s">
        <v>16</v>
      </c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20" x14ac:dyDescent="0.25">
      <c r="A20" s="105"/>
      <c r="B20" s="116" t="s">
        <v>630</v>
      </c>
      <c r="C20" s="117" t="s">
        <v>105</v>
      </c>
      <c r="D20" s="118">
        <v>800</v>
      </c>
      <c r="E20" s="119" t="s">
        <v>337</v>
      </c>
      <c r="F20" s="120">
        <f t="shared" ref="F20:F22" si="2">G20*750</f>
        <v>562500</v>
      </c>
      <c r="G20" s="121">
        <v>750</v>
      </c>
      <c r="H20" s="120">
        <f t="shared" ref="H20:H22" si="3">I20*1500</f>
        <v>1012500</v>
      </c>
      <c r="I20" s="121">
        <v>675</v>
      </c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20" x14ac:dyDescent="0.25">
      <c r="A21" s="105"/>
      <c r="B21" s="116" t="s">
        <v>633</v>
      </c>
      <c r="C21" s="117" t="s">
        <v>105</v>
      </c>
      <c r="D21" s="118">
        <v>1000</v>
      </c>
      <c r="E21" s="119" t="s">
        <v>337</v>
      </c>
      <c r="F21" s="120">
        <f t="shared" si="2"/>
        <v>675000</v>
      </c>
      <c r="G21" s="121">
        <v>900</v>
      </c>
      <c r="H21" s="120">
        <f t="shared" si="3"/>
        <v>1200000</v>
      </c>
      <c r="I21" s="121">
        <v>800</v>
      </c>
      <c r="J21" s="105"/>
      <c r="K21" s="105"/>
      <c r="L21" s="105"/>
      <c r="M21" s="105"/>
      <c r="N21" s="105"/>
      <c r="O21" s="105"/>
      <c r="P21" s="105"/>
      <c r="Q21" s="105"/>
      <c r="R21" s="105"/>
    </row>
    <row r="22" spans="1:20" ht="18" x14ac:dyDescent="0.25">
      <c r="A22" s="105"/>
      <c r="B22" s="116" t="s">
        <v>599</v>
      </c>
      <c r="C22" s="117" t="s">
        <v>105</v>
      </c>
      <c r="D22" s="118">
        <v>900</v>
      </c>
      <c r="E22" s="119" t="s">
        <v>337</v>
      </c>
      <c r="F22" s="120">
        <f t="shared" si="2"/>
        <v>600000</v>
      </c>
      <c r="G22" s="121">
        <v>800</v>
      </c>
      <c r="H22" s="120">
        <f t="shared" si="3"/>
        <v>1050000</v>
      </c>
      <c r="I22" s="121">
        <v>700</v>
      </c>
      <c r="J22" s="105"/>
      <c r="K22" s="105"/>
      <c r="L22" s="105"/>
      <c r="M22" s="105"/>
      <c r="N22" s="105"/>
      <c r="O22" s="105"/>
      <c r="P22" s="105"/>
      <c r="Q22" s="105"/>
      <c r="R22" s="105"/>
    </row>
    <row r="23" spans="1:20" ht="18.5" thickBot="1" x14ac:dyDescent="0.3">
      <c r="A23" s="105"/>
      <c r="B23" s="129" t="s">
        <v>621</v>
      </c>
      <c r="C23" s="130" t="s">
        <v>94</v>
      </c>
      <c r="D23" s="131" t="s">
        <v>405</v>
      </c>
      <c r="E23" s="125" t="s">
        <v>159</v>
      </c>
      <c r="F23" s="126" t="s">
        <v>142</v>
      </c>
      <c r="G23" s="132" t="s">
        <v>142</v>
      </c>
      <c r="H23" s="126" t="s">
        <v>142</v>
      </c>
      <c r="I23" s="132" t="s">
        <v>142</v>
      </c>
      <c r="J23" s="105"/>
      <c r="K23" s="105"/>
      <c r="L23" s="105"/>
      <c r="M23" s="105"/>
      <c r="N23" s="105"/>
      <c r="O23" s="105"/>
      <c r="P23" s="105"/>
      <c r="Q23" s="105"/>
      <c r="R23" s="105"/>
    </row>
    <row r="24" spans="1:20" ht="12.5" x14ac:dyDescent="0.25">
      <c r="A24" s="105"/>
      <c r="B24" s="39" t="s">
        <v>25</v>
      </c>
      <c r="C24" s="133"/>
      <c r="D24" s="134"/>
      <c r="E24" s="135"/>
      <c r="F24" s="105"/>
      <c r="G24" s="136"/>
      <c r="H24" s="137"/>
      <c r="I24" s="136"/>
      <c r="J24" s="138" t="s">
        <v>26</v>
      </c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ht="12" thickBot="1" x14ac:dyDescent="0.3">
      <c r="A25" s="105"/>
      <c r="B25" s="39"/>
      <c r="C25" s="133"/>
      <c r="D25" s="134"/>
      <c r="E25" s="135"/>
      <c r="F25" s="105"/>
      <c r="G25" s="136"/>
      <c r="H25" s="137"/>
      <c r="I25" s="136"/>
      <c r="J25" s="137"/>
      <c r="K25" s="105"/>
      <c r="L25" s="105"/>
      <c r="M25" s="105"/>
      <c r="N25" s="105"/>
      <c r="O25" s="105"/>
      <c r="P25" s="105"/>
      <c r="Q25" s="105"/>
      <c r="R25" s="105"/>
      <c r="S25" s="105"/>
    </row>
    <row r="26" spans="1:20" ht="12" thickBot="1" x14ac:dyDescent="0.3">
      <c r="A26" s="105"/>
      <c r="B26" s="924" t="s">
        <v>622</v>
      </c>
      <c r="C26" s="925"/>
      <c r="D26" s="925"/>
      <c r="E26" s="925"/>
      <c r="F26" s="925"/>
      <c r="G26" s="925"/>
      <c r="H26" s="925"/>
      <c r="I26" s="925"/>
      <c r="J26" s="926"/>
      <c r="K26" s="105"/>
      <c r="L26" s="105"/>
      <c r="M26" s="105"/>
      <c r="N26" s="105"/>
      <c r="O26" s="105"/>
      <c r="P26" s="105"/>
      <c r="Q26" s="105"/>
      <c r="R26" s="105"/>
      <c r="S26" s="105"/>
    </row>
    <row r="27" spans="1:20" ht="12" thickBot="1" x14ac:dyDescent="0.3">
      <c r="A27" s="105"/>
      <c r="B27" s="139" t="s">
        <v>28</v>
      </c>
      <c r="C27" s="140" t="s">
        <v>12</v>
      </c>
      <c r="D27" s="140" t="s">
        <v>110</v>
      </c>
      <c r="E27" s="140" t="s">
        <v>30</v>
      </c>
      <c r="F27" s="986" t="s">
        <v>31</v>
      </c>
      <c r="G27" s="987"/>
      <c r="H27" s="140" t="s">
        <v>32</v>
      </c>
      <c r="I27" s="140" t="s">
        <v>33</v>
      </c>
      <c r="J27" s="141" t="s">
        <v>34</v>
      </c>
      <c r="K27" s="105"/>
      <c r="L27" s="105"/>
      <c r="M27" s="105"/>
      <c r="N27" s="105"/>
      <c r="O27" s="105"/>
      <c r="P27" s="105"/>
      <c r="Q27" s="105"/>
      <c r="R27" s="105"/>
      <c r="S27" s="105"/>
    </row>
    <row r="28" spans="1:20" x14ac:dyDescent="0.25">
      <c r="A28" s="105"/>
      <c r="B28" s="435" t="s">
        <v>600</v>
      </c>
      <c r="C28" s="143" t="s">
        <v>308</v>
      </c>
      <c r="D28" s="143" t="s">
        <v>147</v>
      </c>
      <c r="E28" s="144" t="s">
        <v>19</v>
      </c>
      <c r="F28" s="988">
        <v>1800</v>
      </c>
      <c r="G28" s="988"/>
      <c r="H28" s="470">
        <v>100000</v>
      </c>
      <c r="I28" s="470">
        <v>30000</v>
      </c>
      <c r="J28" s="469">
        <f>F28*H28/1000</f>
        <v>180000</v>
      </c>
      <c r="K28" s="1076"/>
      <c r="L28" s="499"/>
      <c r="M28" s="500"/>
      <c r="N28" s="105"/>
      <c r="O28" s="105"/>
      <c r="P28" s="105"/>
      <c r="Q28" s="105"/>
      <c r="R28" s="105"/>
      <c r="S28" s="105"/>
      <c r="T28" s="105"/>
    </row>
    <row r="29" spans="1:20" ht="15" customHeight="1" x14ac:dyDescent="0.25">
      <c r="A29" s="105"/>
      <c r="B29" s="439" t="s">
        <v>601</v>
      </c>
      <c r="C29" s="440" t="s">
        <v>111</v>
      </c>
      <c r="D29" s="440" t="s">
        <v>147</v>
      </c>
      <c r="E29" s="441" t="s">
        <v>19</v>
      </c>
      <c r="F29" s="989">
        <v>1700</v>
      </c>
      <c r="G29" s="990"/>
      <c r="H29" s="442">
        <v>300000</v>
      </c>
      <c r="I29" s="442">
        <v>100000</v>
      </c>
      <c r="J29" s="443">
        <f t="shared" ref="J29:J39" si="4">F29*H29/1000</f>
        <v>510000</v>
      </c>
      <c r="K29" s="1077"/>
      <c r="L29" s="501"/>
      <c r="M29" s="433"/>
      <c r="N29" s="289"/>
      <c r="O29" s="105"/>
      <c r="P29" s="105"/>
      <c r="Q29" s="105"/>
      <c r="R29" s="105"/>
      <c r="S29" s="105"/>
    </row>
    <row r="30" spans="1:20" ht="12" thickBot="1" x14ac:dyDescent="0.3">
      <c r="A30" s="105"/>
      <c r="B30" s="145" t="s">
        <v>602</v>
      </c>
      <c r="C30" s="444" t="s">
        <v>111</v>
      </c>
      <c r="D30" s="444" t="s">
        <v>147</v>
      </c>
      <c r="E30" s="445" t="s">
        <v>19</v>
      </c>
      <c r="F30" s="984">
        <v>1600</v>
      </c>
      <c r="G30" s="984"/>
      <c r="H30" s="456">
        <v>500000</v>
      </c>
      <c r="I30" s="456">
        <v>150000</v>
      </c>
      <c r="J30" s="446">
        <f t="shared" si="4"/>
        <v>800000</v>
      </c>
      <c r="K30" s="1077"/>
      <c r="L30" s="433"/>
      <c r="M30" s="433"/>
      <c r="N30" s="105"/>
      <c r="O30" s="105"/>
      <c r="P30" s="105"/>
      <c r="Q30" s="105"/>
      <c r="R30" s="105"/>
      <c r="S30" s="105"/>
    </row>
    <row r="31" spans="1:20" ht="15" customHeight="1" x14ac:dyDescent="0.25">
      <c r="A31" s="105"/>
      <c r="B31" s="142" t="s">
        <v>603</v>
      </c>
      <c r="C31" s="143" t="s">
        <v>111</v>
      </c>
      <c r="D31" s="143" t="s">
        <v>148</v>
      </c>
      <c r="E31" s="144" t="s">
        <v>19</v>
      </c>
      <c r="F31" s="994">
        <v>2200</v>
      </c>
      <c r="G31" s="995"/>
      <c r="H31" s="470">
        <v>100000</v>
      </c>
      <c r="I31" s="470">
        <v>30000</v>
      </c>
      <c r="J31" s="471">
        <f t="shared" si="4"/>
        <v>220000</v>
      </c>
      <c r="K31" s="1076"/>
      <c r="L31" s="499"/>
      <c r="M31" s="500"/>
      <c r="N31" s="105"/>
      <c r="O31" s="289"/>
      <c r="P31" s="105"/>
      <c r="Q31" s="105"/>
      <c r="R31" s="105"/>
      <c r="S31" s="105"/>
      <c r="T31" s="105"/>
    </row>
    <row r="32" spans="1:20" x14ac:dyDescent="0.25">
      <c r="A32" s="105"/>
      <c r="B32" s="439" t="s">
        <v>604</v>
      </c>
      <c r="C32" s="440" t="s">
        <v>111</v>
      </c>
      <c r="D32" s="440" t="s">
        <v>148</v>
      </c>
      <c r="E32" s="441" t="s">
        <v>19</v>
      </c>
      <c r="F32" s="989">
        <v>2100</v>
      </c>
      <c r="G32" s="990"/>
      <c r="H32" s="442">
        <v>300000</v>
      </c>
      <c r="I32" s="442">
        <v>100000</v>
      </c>
      <c r="J32" s="443">
        <f t="shared" si="4"/>
        <v>630000</v>
      </c>
      <c r="K32" s="1077"/>
      <c r="L32" s="433"/>
      <c r="M32" s="433"/>
      <c r="N32" s="105"/>
      <c r="O32" s="105"/>
      <c r="P32" s="105"/>
      <c r="Q32" s="105"/>
      <c r="R32" s="105"/>
      <c r="S32" s="105"/>
    </row>
    <row r="33" spans="1:20" ht="15" customHeight="1" thickBot="1" x14ac:dyDescent="0.3">
      <c r="A33" s="105"/>
      <c r="B33" s="145" t="s">
        <v>605</v>
      </c>
      <c r="C33" s="444" t="s">
        <v>111</v>
      </c>
      <c r="D33" s="444" t="s">
        <v>148</v>
      </c>
      <c r="E33" s="445" t="s">
        <v>19</v>
      </c>
      <c r="F33" s="984">
        <v>2000</v>
      </c>
      <c r="G33" s="984"/>
      <c r="H33" s="456">
        <v>500000</v>
      </c>
      <c r="I33" s="456">
        <v>150000</v>
      </c>
      <c r="J33" s="446">
        <f t="shared" si="4"/>
        <v>1000000</v>
      </c>
      <c r="K33" s="1077"/>
      <c r="L33" s="501"/>
      <c r="M33" s="433"/>
      <c r="N33" s="289"/>
      <c r="O33" s="105"/>
      <c r="P33" s="105"/>
      <c r="Q33" s="105"/>
      <c r="R33" s="105"/>
      <c r="S33" s="105"/>
    </row>
    <row r="34" spans="1:20" ht="15" customHeight="1" x14ac:dyDescent="0.25">
      <c r="A34" s="105"/>
      <c r="B34" s="142" t="s">
        <v>606</v>
      </c>
      <c r="C34" s="143" t="s">
        <v>111</v>
      </c>
      <c r="D34" s="143" t="s">
        <v>112</v>
      </c>
      <c r="E34" s="144" t="s">
        <v>19</v>
      </c>
      <c r="F34" s="994">
        <v>2300</v>
      </c>
      <c r="G34" s="995"/>
      <c r="H34" s="470">
        <v>100000</v>
      </c>
      <c r="I34" s="470">
        <v>30000</v>
      </c>
      <c r="J34" s="471">
        <f t="shared" si="4"/>
        <v>230000</v>
      </c>
      <c r="K34" s="1076"/>
      <c r="L34" s="499"/>
      <c r="M34" s="500"/>
      <c r="N34" s="105"/>
      <c r="O34" s="289"/>
      <c r="P34" s="105"/>
      <c r="Q34" s="105"/>
      <c r="R34" s="105"/>
      <c r="S34" s="105"/>
      <c r="T34" s="105"/>
    </row>
    <row r="35" spans="1:20" x14ac:dyDescent="0.25">
      <c r="A35" s="105"/>
      <c r="B35" s="439" t="s">
        <v>607</v>
      </c>
      <c r="C35" s="440" t="s">
        <v>111</v>
      </c>
      <c r="D35" s="440" t="s">
        <v>112</v>
      </c>
      <c r="E35" s="441" t="s">
        <v>19</v>
      </c>
      <c r="F35" s="989">
        <v>2200</v>
      </c>
      <c r="G35" s="990"/>
      <c r="H35" s="442">
        <v>300000</v>
      </c>
      <c r="I35" s="442">
        <v>100000</v>
      </c>
      <c r="J35" s="443">
        <f t="shared" si="4"/>
        <v>660000</v>
      </c>
      <c r="K35" s="1077"/>
      <c r="L35" s="433"/>
      <c r="M35" s="433"/>
      <c r="N35" s="105"/>
      <c r="O35" s="105"/>
      <c r="P35" s="105"/>
      <c r="Q35" s="105"/>
      <c r="R35" s="105"/>
      <c r="S35" s="105"/>
    </row>
    <row r="36" spans="1:20" ht="15" customHeight="1" thickBot="1" x14ac:dyDescent="0.3">
      <c r="A36" s="105"/>
      <c r="B36" s="145" t="s">
        <v>608</v>
      </c>
      <c r="C36" s="444" t="s">
        <v>111</v>
      </c>
      <c r="D36" s="444" t="s">
        <v>112</v>
      </c>
      <c r="E36" s="445" t="s">
        <v>19</v>
      </c>
      <c r="F36" s="984">
        <v>2100</v>
      </c>
      <c r="G36" s="984"/>
      <c r="H36" s="456">
        <v>500000</v>
      </c>
      <c r="I36" s="456">
        <v>150000</v>
      </c>
      <c r="J36" s="446">
        <f t="shared" si="4"/>
        <v>1050000</v>
      </c>
      <c r="K36" s="1077"/>
      <c r="L36" s="501"/>
      <c r="M36" s="433"/>
      <c r="N36" s="289"/>
      <c r="O36" s="105"/>
      <c r="P36" s="105"/>
      <c r="Q36" s="105"/>
      <c r="R36" s="105"/>
      <c r="S36" s="105"/>
    </row>
    <row r="37" spans="1:20" ht="15" customHeight="1" x14ac:dyDescent="0.25">
      <c r="A37" s="105"/>
      <c r="B37" s="142" t="s">
        <v>609</v>
      </c>
      <c r="C37" s="143" t="s">
        <v>111</v>
      </c>
      <c r="D37" s="143" t="s">
        <v>189</v>
      </c>
      <c r="E37" s="144" t="s">
        <v>19</v>
      </c>
      <c r="F37" s="994">
        <v>2400</v>
      </c>
      <c r="G37" s="995"/>
      <c r="H37" s="470">
        <v>100000</v>
      </c>
      <c r="I37" s="470">
        <v>30000</v>
      </c>
      <c r="J37" s="471">
        <f t="shared" si="4"/>
        <v>240000</v>
      </c>
      <c r="K37" s="1076"/>
      <c r="L37" s="499"/>
      <c r="M37" s="500"/>
      <c r="N37" s="105"/>
      <c r="O37" s="289"/>
      <c r="P37" s="105"/>
      <c r="Q37" s="105"/>
      <c r="R37" s="105"/>
      <c r="S37" s="105"/>
      <c r="T37" s="105"/>
    </row>
    <row r="38" spans="1:20" x14ac:dyDescent="0.25">
      <c r="A38" s="105"/>
      <c r="B38" s="439" t="s">
        <v>610</v>
      </c>
      <c r="C38" s="440" t="s">
        <v>111</v>
      </c>
      <c r="D38" s="440" t="s">
        <v>189</v>
      </c>
      <c r="E38" s="441" t="s">
        <v>19</v>
      </c>
      <c r="F38" s="989">
        <v>2300</v>
      </c>
      <c r="G38" s="990"/>
      <c r="H38" s="442">
        <v>300000</v>
      </c>
      <c r="I38" s="442">
        <v>100000</v>
      </c>
      <c r="J38" s="443">
        <f t="shared" si="4"/>
        <v>690000</v>
      </c>
      <c r="K38" s="1077"/>
      <c r="L38" s="433"/>
      <c r="M38" s="433"/>
      <c r="N38" s="105"/>
      <c r="O38" s="105"/>
      <c r="P38" s="105"/>
      <c r="Q38" s="105"/>
      <c r="R38" s="105"/>
      <c r="S38" s="105"/>
    </row>
    <row r="39" spans="1:20" ht="15" customHeight="1" thickBot="1" x14ac:dyDescent="0.3">
      <c r="A39" s="105"/>
      <c r="B39" s="447" t="s">
        <v>611</v>
      </c>
      <c r="C39" s="448" t="s">
        <v>111</v>
      </c>
      <c r="D39" s="448" t="s">
        <v>189</v>
      </c>
      <c r="E39" s="453" t="s">
        <v>19</v>
      </c>
      <c r="F39" s="998">
        <v>2200</v>
      </c>
      <c r="G39" s="998"/>
      <c r="H39" s="473">
        <v>500000</v>
      </c>
      <c r="I39" s="473">
        <v>150000</v>
      </c>
      <c r="J39" s="472">
        <f t="shared" si="4"/>
        <v>1100000</v>
      </c>
      <c r="K39" s="1077"/>
      <c r="L39" s="501"/>
      <c r="M39" s="433"/>
      <c r="N39" s="289"/>
      <c r="O39" s="105"/>
      <c r="P39" s="105"/>
      <c r="Q39" s="105"/>
      <c r="R39" s="105"/>
      <c r="S39" s="105"/>
    </row>
    <row r="40" spans="1:20" ht="12" thickBot="1" x14ac:dyDescent="0.3">
      <c r="A40" s="105"/>
      <c r="B40" s="146"/>
      <c r="C40" s="147"/>
      <c r="D40" s="147"/>
      <c r="E40" s="148"/>
      <c r="F40" s="149"/>
      <c r="G40" s="149"/>
      <c r="H40" s="150"/>
      <c r="I40" s="150"/>
      <c r="J40" s="245"/>
      <c r="K40" s="105"/>
      <c r="L40" s="105"/>
      <c r="M40" s="105"/>
      <c r="N40" s="105"/>
      <c r="O40" s="105"/>
      <c r="P40" s="105"/>
      <c r="Q40" s="105"/>
      <c r="R40" s="105"/>
      <c r="S40" s="105"/>
    </row>
    <row r="41" spans="1:20" ht="15" customHeight="1" thickBot="1" x14ac:dyDescent="0.3">
      <c r="A41" s="105"/>
      <c r="B41" s="924" t="s">
        <v>4</v>
      </c>
      <c r="C41" s="925"/>
      <c r="D41" s="925"/>
      <c r="E41" s="925"/>
      <c r="F41" s="925"/>
      <c r="G41" s="925"/>
      <c r="H41" s="925"/>
      <c r="I41" s="926"/>
      <c r="J41" s="105"/>
      <c r="K41" s="105"/>
      <c r="L41" s="105"/>
      <c r="M41" s="105"/>
      <c r="N41" s="105"/>
      <c r="O41" s="105"/>
      <c r="P41" s="105"/>
      <c r="Q41" s="105"/>
      <c r="R41" s="105"/>
    </row>
    <row r="42" spans="1:20" x14ac:dyDescent="0.25">
      <c r="A42" s="105"/>
      <c r="B42" s="981" t="s">
        <v>11</v>
      </c>
      <c r="C42" s="940" t="s">
        <v>12</v>
      </c>
      <c r="D42" s="940" t="s">
        <v>31</v>
      </c>
      <c r="E42" s="960" t="s">
        <v>91</v>
      </c>
      <c r="F42" s="962" t="s">
        <v>113</v>
      </c>
      <c r="G42" s="963"/>
      <c r="H42" s="962" t="s">
        <v>114</v>
      </c>
      <c r="I42" s="963"/>
      <c r="J42" s="105"/>
      <c r="K42" s="105"/>
      <c r="L42" s="105"/>
      <c r="M42" s="105"/>
      <c r="N42" s="105"/>
      <c r="O42" s="105"/>
      <c r="P42" s="105"/>
      <c r="Q42" s="105"/>
      <c r="R42" s="105"/>
    </row>
    <row r="43" spans="1:20" ht="22" customHeight="1" x14ac:dyDescent="0.25">
      <c r="A43" s="105"/>
      <c r="B43" s="999"/>
      <c r="C43" s="941"/>
      <c r="D43" s="941"/>
      <c r="E43" s="961"/>
      <c r="F43" s="108" t="s">
        <v>15</v>
      </c>
      <c r="G43" s="127" t="s">
        <v>16</v>
      </c>
      <c r="H43" s="108" t="s">
        <v>15</v>
      </c>
      <c r="I43" s="127" t="s">
        <v>16</v>
      </c>
      <c r="J43" s="105"/>
      <c r="K43" s="105"/>
      <c r="L43" s="105"/>
      <c r="M43" s="105"/>
      <c r="N43" s="105"/>
      <c r="O43" s="105"/>
      <c r="P43" s="105"/>
      <c r="Q43" s="105"/>
      <c r="R43" s="105"/>
    </row>
    <row r="44" spans="1:20" s="155" customFormat="1" ht="16.5" customHeight="1" x14ac:dyDescent="0.2">
      <c r="A44" s="105"/>
      <c r="B44" s="116" t="s">
        <v>115</v>
      </c>
      <c r="C44" s="117" t="s">
        <v>94</v>
      </c>
      <c r="D44" s="118">
        <v>500</v>
      </c>
      <c r="E44" s="152" t="s">
        <v>336</v>
      </c>
      <c r="F44" s="120">
        <f t="shared" ref="F44:F47" si="5">G44*500</f>
        <v>225000</v>
      </c>
      <c r="G44" s="121">
        <v>450</v>
      </c>
      <c r="H44" s="120">
        <f t="shared" ref="H44:H47" si="6">I44*750</f>
        <v>300000</v>
      </c>
      <c r="I44" s="121">
        <v>400</v>
      </c>
      <c r="J44" s="105"/>
      <c r="K44" s="105"/>
      <c r="L44" s="154"/>
      <c r="M44" s="154"/>
      <c r="N44" s="154"/>
      <c r="O44" s="154"/>
      <c r="P44" s="154"/>
      <c r="Q44" s="154"/>
      <c r="R44" s="154"/>
      <c r="S44" s="154"/>
    </row>
    <row r="45" spans="1:20" s="155" customFormat="1" ht="10.9" customHeight="1" x14ac:dyDescent="0.2">
      <c r="A45" s="105"/>
      <c r="B45" s="116" t="s">
        <v>116</v>
      </c>
      <c r="C45" s="117" t="s">
        <v>94</v>
      </c>
      <c r="D45" s="118">
        <v>250</v>
      </c>
      <c r="E45" s="152" t="s">
        <v>336</v>
      </c>
      <c r="F45" s="120">
        <f t="shared" si="5"/>
        <v>112500</v>
      </c>
      <c r="G45" s="121">
        <v>225</v>
      </c>
      <c r="H45" s="120">
        <f t="shared" si="6"/>
        <v>150000</v>
      </c>
      <c r="I45" s="121">
        <v>200</v>
      </c>
      <c r="J45" s="105"/>
      <c r="K45" s="105"/>
      <c r="L45" s="154"/>
      <c r="M45" s="154"/>
      <c r="N45" s="154"/>
      <c r="O45" s="154"/>
      <c r="P45" s="154"/>
      <c r="Q45" s="154"/>
      <c r="R45" s="154"/>
      <c r="S45" s="154"/>
    </row>
    <row r="46" spans="1:20" s="155" customFormat="1" ht="23.25" customHeight="1" x14ac:dyDescent="0.2">
      <c r="A46" s="105"/>
      <c r="B46" s="116" t="s">
        <v>218</v>
      </c>
      <c r="C46" s="117" t="s">
        <v>94</v>
      </c>
      <c r="D46" s="118">
        <v>600</v>
      </c>
      <c r="E46" s="152" t="s">
        <v>336</v>
      </c>
      <c r="F46" s="120">
        <f t="shared" ref="F46" si="7">G46*500</f>
        <v>275000</v>
      </c>
      <c r="G46" s="121">
        <v>550</v>
      </c>
      <c r="H46" s="120">
        <f t="shared" ref="H46" si="8">I46*750</f>
        <v>375000</v>
      </c>
      <c r="I46" s="121">
        <v>500</v>
      </c>
      <c r="J46" s="105"/>
      <c r="K46" s="105"/>
      <c r="L46" s="154"/>
      <c r="M46" s="154"/>
      <c r="N46" s="154"/>
      <c r="O46" s="154"/>
      <c r="P46" s="154"/>
      <c r="Q46" s="154"/>
      <c r="R46" s="154"/>
      <c r="S46" s="154"/>
    </row>
    <row r="47" spans="1:20" s="155" customFormat="1" ht="22.5" customHeight="1" thickBot="1" x14ac:dyDescent="0.25">
      <c r="A47" s="105"/>
      <c r="B47" s="129" t="s">
        <v>353</v>
      </c>
      <c r="C47" s="130" t="s">
        <v>94</v>
      </c>
      <c r="D47" s="131">
        <v>900</v>
      </c>
      <c r="E47" s="153" t="s">
        <v>336</v>
      </c>
      <c r="F47" s="126">
        <f t="shared" si="5"/>
        <v>400000</v>
      </c>
      <c r="G47" s="132">
        <v>800</v>
      </c>
      <c r="H47" s="126">
        <f t="shared" si="6"/>
        <v>525000</v>
      </c>
      <c r="I47" s="132">
        <v>700</v>
      </c>
      <c r="J47" s="105"/>
      <c r="K47" s="105"/>
      <c r="L47" s="154"/>
      <c r="M47" s="154"/>
      <c r="N47" s="154"/>
      <c r="O47" s="154"/>
      <c r="P47" s="154"/>
      <c r="Q47" s="154"/>
      <c r="R47" s="154"/>
      <c r="S47" s="154"/>
    </row>
    <row r="48" spans="1:20" s="155" customFormat="1" ht="15.75" customHeight="1" thickBot="1" x14ac:dyDescent="0.25">
      <c r="A48" s="105"/>
      <c r="B48" s="39"/>
      <c r="C48" s="133"/>
      <c r="D48" s="134"/>
      <c r="E48" s="135"/>
      <c r="F48" s="105"/>
      <c r="G48" s="136"/>
      <c r="H48" s="137"/>
      <c r="I48" s="137"/>
      <c r="J48" s="138" t="s">
        <v>26</v>
      </c>
      <c r="K48" s="105"/>
      <c r="L48" s="105"/>
      <c r="M48" s="154"/>
      <c r="N48" s="154"/>
      <c r="O48" s="154"/>
      <c r="P48" s="154"/>
      <c r="Q48" s="154"/>
      <c r="R48" s="154"/>
      <c r="S48" s="154"/>
      <c r="T48" s="154"/>
    </row>
    <row r="49" spans="1:20" s="155" customFormat="1" ht="17.5" customHeight="1" thickBot="1" x14ac:dyDescent="0.25">
      <c r="A49" s="105"/>
      <c r="B49" s="924" t="s">
        <v>7</v>
      </c>
      <c r="C49" s="925"/>
      <c r="D49" s="925"/>
      <c r="E49" s="925"/>
      <c r="F49" s="925"/>
      <c r="G49" s="925"/>
      <c r="H49" s="925"/>
      <c r="I49" s="926"/>
      <c r="J49" s="154"/>
      <c r="K49" s="154"/>
      <c r="L49" s="154"/>
      <c r="M49" s="154"/>
      <c r="N49" s="154"/>
      <c r="O49" s="154"/>
      <c r="P49" s="154"/>
      <c r="Q49" s="154"/>
      <c r="R49" s="154"/>
      <c r="S49" s="154"/>
    </row>
    <row r="50" spans="1:20" s="176" customFormat="1" ht="24.75" customHeight="1" x14ac:dyDescent="0.2">
      <c r="A50" s="105"/>
      <c r="B50" s="981" t="s">
        <v>11</v>
      </c>
      <c r="C50" s="940" t="s">
        <v>12</v>
      </c>
      <c r="D50" s="940" t="s">
        <v>31</v>
      </c>
      <c r="E50" s="960" t="s">
        <v>91</v>
      </c>
      <c r="F50" s="962" t="s">
        <v>113</v>
      </c>
      <c r="G50" s="963"/>
      <c r="H50" s="962" t="s">
        <v>117</v>
      </c>
      <c r="I50" s="963"/>
      <c r="J50" s="154"/>
      <c r="K50" s="154"/>
      <c r="L50" s="154"/>
      <c r="M50" s="154"/>
      <c r="N50" s="154"/>
      <c r="O50" s="154"/>
      <c r="P50" s="154"/>
      <c r="Q50" s="154"/>
      <c r="R50" s="154"/>
      <c r="S50" s="154"/>
    </row>
    <row r="51" spans="1:20" s="176" customFormat="1" ht="18.5" thickBot="1" x14ac:dyDescent="0.25">
      <c r="A51" s="105"/>
      <c r="B51" s="1006"/>
      <c r="C51" s="1007"/>
      <c r="D51" s="1007"/>
      <c r="E51" s="1008"/>
      <c r="F51" s="156" t="s">
        <v>15</v>
      </c>
      <c r="G51" s="157" t="s">
        <v>16</v>
      </c>
      <c r="H51" s="156" t="s">
        <v>15</v>
      </c>
      <c r="I51" s="157" t="s">
        <v>16</v>
      </c>
      <c r="J51" s="154"/>
      <c r="K51" s="154"/>
      <c r="L51" s="154"/>
      <c r="M51" s="154"/>
      <c r="N51" s="154"/>
      <c r="O51" s="154"/>
      <c r="P51" s="154"/>
      <c r="Q51" s="154"/>
      <c r="R51" s="154"/>
      <c r="S51" s="154"/>
    </row>
    <row r="52" spans="1:20" s="176" customFormat="1" ht="27.5" thickBot="1" x14ac:dyDescent="0.25">
      <c r="A52" s="105"/>
      <c r="B52" s="158" t="s">
        <v>118</v>
      </c>
      <c r="C52" s="159" t="s">
        <v>119</v>
      </c>
      <c r="D52" s="160">
        <v>1200</v>
      </c>
      <c r="E52" s="161" t="s">
        <v>165</v>
      </c>
      <c r="F52" s="162">
        <f>G52*500</f>
        <v>525000</v>
      </c>
      <c r="G52" s="163">
        <v>1050</v>
      </c>
      <c r="H52" s="162">
        <f>I52*1000</f>
        <v>920000</v>
      </c>
      <c r="I52" s="163">
        <v>920</v>
      </c>
      <c r="J52" s="154"/>
      <c r="K52" s="154"/>
      <c r="L52" s="154"/>
      <c r="M52" s="154"/>
      <c r="N52" s="154"/>
      <c r="O52" s="154"/>
      <c r="P52" s="154"/>
      <c r="Q52" s="154"/>
    </row>
    <row r="53" spans="1:20" s="155" customFormat="1" ht="9.5" thickBot="1" x14ac:dyDescent="0.25">
      <c r="A53" s="105"/>
      <c r="B53" s="164"/>
      <c r="C53" s="165"/>
      <c r="D53" s="136"/>
      <c r="E53" s="148"/>
      <c r="F53" s="166"/>
      <c r="G53" s="136"/>
      <c r="H53" s="136"/>
      <c r="I53" s="279"/>
      <c r="J53" s="148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1:20" s="155" customFormat="1" ht="18" customHeight="1" thickBot="1" x14ac:dyDescent="0.25">
      <c r="A54" s="105"/>
      <c r="B54" s="924" t="s">
        <v>120</v>
      </c>
      <c r="C54" s="925"/>
      <c r="D54" s="925"/>
      <c r="E54" s="925"/>
      <c r="F54" s="925"/>
      <c r="G54" s="925"/>
      <c r="H54" s="925"/>
      <c r="I54" s="926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1:20" s="155" customFormat="1" ht="28.5" customHeight="1" thickBot="1" x14ac:dyDescent="0.25">
      <c r="A55" s="105"/>
      <c r="B55" s="167" t="s">
        <v>121</v>
      </c>
      <c r="C55" s="168" t="s">
        <v>122</v>
      </c>
      <c r="D55" s="168" t="s">
        <v>123</v>
      </c>
      <c r="E55" s="169" t="s">
        <v>124</v>
      </c>
      <c r="F55" s="1094" t="s">
        <v>125</v>
      </c>
      <c r="G55" s="1095"/>
      <c r="H55" s="169" t="s">
        <v>126</v>
      </c>
      <c r="I55" s="170" t="s">
        <v>192</v>
      </c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1:20" s="155" customFormat="1" ht="30.65" customHeight="1" x14ac:dyDescent="0.2">
      <c r="A56" s="105"/>
      <c r="B56" s="520" t="s">
        <v>127</v>
      </c>
      <c r="C56" s="521" t="s">
        <v>212</v>
      </c>
      <c r="D56" s="522" t="s">
        <v>344</v>
      </c>
      <c r="E56" s="523">
        <v>500000</v>
      </c>
      <c r="F56" s="1096">
        <v>120000</v>
      </c>
      <c r="G56" s="1096"/>
      <c r="H56" s="524" t="s">
        <v>458</v>
      </c>
      <c r="I56" s="525" t="s">
        <v>199</v>
      </c>
      <c r="J56" s="154"/>
      <c r="K56" s="154"/>
      <c r="L56" s="154"/>
      <c r="M56" s="154"/>
      <c r="N56" s="154"/>
      <c r="O56" s="154"/>
      <c r="P56" s="154"/>
      <c r="Q56" s="154"/>
      <c r="R56" s="154"/>
      <c r="S56" s="154"/>
    </row>
    <row r="57" spans="1:20" s="155" customFormat="1" ht="42" customHeight="1" x14ac:dyDescent="0.2">
      <c r="A57" s="105"/>
      <c r="B57" s="257" t="s">
        <v>355</v>
      </c>
      <c r="C57" s="280" t="s">
        <v>428</v>
      </c>
      <c r="D57" s="518" t="s">
        <v>468</v>
      </c>
      <c r="E57" s="509">
        <v>600000</v>
      </c>
      <c r="F57" s="997">
        <v>150000</v>
      </c>
      <c r="G57" s="997"/>
      <c r="H57" s="449" t="s">
        <v>470</v>
      </c>
      <c r="I57" s="519" t="s">
        <v>199</v>
      </c>
      <c r="J57" s="154"/>
      <c r="K57" s="154"/>
      <c r="L57" s="154"/>
      <c r="M57" s="154"/>
      <c r="N57" s="154"/>
      <c r="O57" s="154"/>
      <c r="P57" s="154"/>
      <c r="Q57" s="154"/>
      <c r="R57" s="154"/>
      <c r="S57" s="154"/>
    </row>
    <row r="58" spans="1:20" s="155" customFormat="1" ht="29.25" customHeight="1" x14ac:dyDescent="0.2">
      <c r="A58" s="105"/>
      <c r="B58" s="177" t="s">
        <v>128</v>
      </c>
      <c r="C58" s="178" t="s">
        <v>208</v>
      </c>
      <c r="D58" s="293" t="s">
        <v>345</v>
      </c>
      <c r="E58" s="180">
        <v>1000000</v>
      </c>
      <c r="F58" s="996">
        <v>300000</v>
      </c>
      <c r="G58" s="996"/>
      <c r="H58" s="497" t="s">
        <v>457</v>
      </c>
      <c r="I58" s="256" t="s">
        <v>200</v>
      </c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1:20" s="155" customFormat="1" ht="41.25" customHeight="1" x14ac:dyDescent="0.2">
      <c r="A59" s="105"/>
      <c r="B59" s="177" t="s">
        <v>151</v>
      </c>
      <c r="C59" s="178" t="s">
        <v>208</v>
      </c>
      <c r="D59" s="293" t="s">
        <v>572</v>
      </c>
      <c r="E59" s="297">
        <v>1650000</v>
      </c>
      <c r="F59" s="996">
        <v>400000</v>
      </c>
      <c r="G59" s="996"/>
      <c r="H59" s="497" t="s">
        <v>459</v>
      </c>
      <c r="I59" s="256" t="s">
        <v>200</v>
      </c>
      <c r="J59" s="154"/>
      <c r="K59" s="154"/>
      <c r="L59" s="154"/>
      <c r="M59" s="154"/>
      <c r="N59" s="154"/>
      <c r="O59" s="154"/>
      <c r="P59" s="154"/>
      <c r="Q59" s="154"/>
      <c r="R59" s="154"/>
      <c r="S59" s="154"/>
    </row>
    <row r="60" spans="1:20" s="155" customFormat="1" ht="41.25" customHeight="1" x14ac:dyDescent="0.2">
      <c r="A60" s="105"/>
      <c r="B60" s="177" t="s">
        <v>440</v>
      </c>
      <c r="C60" s="549" t="s">
        <v>389</v>
      </c>
      <c r="D60" s="293" t="s">
        <v>390</v>
      </c>
      <c r="E60" s="550" t="s">
        <v>392</v>
      </c>
      <c r="F60" s="996">
        <v>100000</v>
      </c>
      <c r="G60" s="996"/>
      <c r="H60" s="550" t="s">
        <v>391</v>
      </c>
      <c r="I60" s="256" t="s">
        <v>200</v>
      </c>
      <c r="J60" s="154"/>
      <c r="K60" s="154"/>
      <c r="L60" s="154"/>
      <c r="M60" s="154"/>
      <c r="N60" s="154"/>
      <c r="O60" s="154"/>
      <c r="P60" s="154"/>
      <c r="Q60" s="154"/>
      <c r="R60" s="154"/>
      <c r="S60" s="154"/>
    </row>
    <row r="61" spans="1:20" s="155" customFormat="1" ht="60" customHeight="1" x14ac:dyDescent="0.2">
      <c r="A61" s="105"/>
      <c r="B61" s="177" t="s">
        <v>481</v>
      </c>
      <c r="C61" s="549" t="s">
        <v>477</v>
      </c>
      <c r="D61" s="179" t="s">
        <v>446</v>
      </c>
      <c r="E61" s="180">
        <v>1000000</v>
      </c>
      <c r="F61" s="996">
        <v>250000</v>
      </c>
      <c r="G61" s="996"/>
      <c r="H61" s="180" t="s">
        <v>642</v>
      </c>
      <c r="I61" s="182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1:20" s="155" customFormat="1" ht="60" customHeight="1" x14ac:dyDescent="0.2">
      <c r="A62" s="105"/>
      <c r="B62" s="177" t="s">
        <v>482</v>
      </c>
      <c r="C62" s="549" t="s">
        <v>478</v>
      </c>
      <c r="D62" s="179" t="s">
        <v>476</v>
      </c>
      <c r="E62" s="180">
        <v>1800000</v>
      </c>
      <c r="F62" s="996">
        <v>400000</v>
      </c>
      <c r="G62" s="996"/>
      <c r="H62" s="180" t="s">
        <v>643</v>
      </c>
      <c r="I62" s="182"/>
      <c r="K62" s="154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1:20" s="155" customFormat="1" ht="60" customHeight="1" x14ac:dyDescent="0.2">
      <c r="A63" s="105"/>
      <c r="B63" s="177" t="s">
        <v>483</v>
      </c>
      <c r="C63" s="549" t="s">
        <v>479</v>
      </c>
      <c r="D63" s="179" t="s">
        <v>484</v>
      </c>
      <c r="E63" s="180">
        <v>2500000</v>
      </c>
      <c r="F63" s="996">
        <v>600000</v>
      </c>
      <c r="G63" s="996"/>
      <c r="H63" s="180" t="s">
        <v>480</v>
      </c>
      <c r="I63" s="182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1:20" s="155" customFormat="1" ht="41.25" customHeight="1" thickBot="1" x14ac:dyDescent="0.25">
      <c r="A64" s="105"/>
      <c r="B64" s="183" t="s">
        <v>160</v>
      </c>
      <c r="C64" s="241" t="s">
        <v>208</v>
      </c>
      <c r="D64" s="294" t="s">
        <v>346</v>
      </c>
      <c r="E64" s="301">
        <v>1000000</v>
      </c>
      <c r="F64" s="1085">
        <v>250000</v>
      </c>
      <c r="G64" s="1085"/>
      <c r="H64" s="498" t="s">
        <v>460</v>
      </c>
      <c r="I64" s="505" t="s">
        <v>201</v>
      </c>
      <c r="J64" s="154"/>
      <c r="K64" s="154"/>
      <c r="L64" s="154"/>
      <c r="M64" s="154"/>
      <c r="N64" s="154"/>
      <c r="O64" s="154"/>
      <c r="P64" s="154"/>
      <c r="Q64" s="154"/>
      <c r="R64" s="154"/>
      <c r="S64" s="154"/>
    </row>
    <row r="65" spans="1:20" s="155" customFormat="1" ht="17.25" customHeight="1" thickBot="1" x14ac:dyDescent="0.25">
      <c r="A65" s="105"/>
      <c r="B65" s="189"/>
      <c r="C65" s="190"/>
      <c r="D65" s="191"/>
      <c r="E65" s="192"/>
      <c r="F65" s="192"/>
      <c r="G65" s="192"/>
      <c r="H65" s="138" t="s">
        <v>26</v>
      </c>
      <c r="I65" s="105"/>
      <c r="K65" s="154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1:20" s="155" customFormat="1" ht="17.5" customHeight="1" thickBot="1" x14ac:dyDescent="0.25">
      <c r="A66" s="105"/>
      <c r="B66" s="924" t="s">
        <v>133</v>
      </c>
      <c r="C66" s="925"/>
      <c r="D66" s="926"/>
      <c r="E66" s="194"/>
      <c r="F66" s="194"/>
      <c r="G66" s="194"/>
      <c r="H66" s="194"/>
      <c r="I66" s="105"/>
      <c r="J66" s="195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1:20" s="155" customFormat="1" ht="22.5" customHeight="1" x14ac:dyDescent="0.2">
      <c r="A67" s="105"/>
      <c r="B67" s="196" t="s">
        <v>49</v>
      </c>
      <c r="C67" s="197" t="s">
        <v>50</v>
      </c>
      <c r="D67" s="198" t="s">
        <v>47</v>
      </c>
      <c r="E67" s="199"/>
      <c r="F67" s="199"/>
      <c r="G67" s="199"/>
      <c r="H67" s="199"/>
      <c r="I67" s="105"/>
      <c r="J67" s="195"/>
      <c r="K67" s="154"/>
      <c r="L67" s="154"/>
      <c r="M67" s="154"/>
      <c r="N67" s="154"/>
      <c r="O67" s="154"/>
      <c r="P67" s="154"/>
      <c r="Q67" s="154"/>
      <c r="R67" s="154"/>
      <c r="S67" s="154"/>
      <c r="T67" s="154"/>
    </row>
    <row r="68" spans="1:20" s="155" customFormat="1" ht="22.5" customHeight="1" x14ac:dyDescent="0.2">
      <c r="A68" s="105"/>
      <c r="B68" s="236" t="s">
        <v>161</v>
      </c>
      <c r="C68" s="239">
        <v>400000</v>
      </c>
      <c r="D68" s="115" t="s">
        <v>322</v>
      </c>
      <c r="E68" s="136"/>
      <c r="F68" s="134"/>
      <c r="G68" s="134"/>
      <c r="H68" s="134"/>
      <c r="I68" s="105"/>
      <c r="J68" s="195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1:20" s="155" customFormat="1" ht="18.649999999999999" customHeight="1" thickBot="1" x14ac:dyDescent="0.25">
      <c r="A69" s="105"/>
      <c r="B69" s="183" t="s">
        <v>162</v>
      </c>
      <c r="C69" s="186">
        <v>200000</v>
      </c>
      <c r="D69" s="132" t="s">
        <v>323</v>
      </c>
      <c r="E69" s="136"/>
      <c r="F69" s="134"/>
      <c r="G69" s="134"/>
      <c r="H69" s="134"/>
      <c r="I69" s="105"/>
      <c r="J69" s="195"/>
      <c r="K69" s="154"/>
      <c r="L69" s="154"/>
      <c r="M69" s="154"/>
      <c r="N69" s="154"/>
      <c r="O69" s="154"/>
      <c r="P69" s="154"/>
      <c r="Q69" s="154"/>
      <c r="R69" s="154"/>
      <c r="S69" s="154"/>
      <c r="T69" s="154"/>
    </row>
    <row r="70" spans="1:20" s="155" customFormat="1" ht="10.9" customHeight="1" thickBot="1" x14ac:dyDescent="0.25">
      <c r="A70" s="105"/>
      <c r="B70" s="189"/>
      <c r="C70" s="192"/>
      <c r="D70" s="134"/>
      <c r="E70" s="134"/>
      <c r="F70" s="134"/>
      <c r="G70" s="134"/>
      <c r="H70" s="134"/>
      <c r="I70" s="105"/>
      <c r="J70" s="195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1:20" s="155" customFormat="1" ht="20" customHeight="1" x14ac:dyDescent="0.2">
      <c r="A71" s="105"/>
      <c r="B71" s="905" t="s">
        <v>48</v>
      </c>
      <c r="C71" s="906"/>
      <c r="D71" s="906"/>
      <c r="E71" s="906"/>
      <c r="F71" s="907"/>
      <c r="G71" s="905" t="s">
        <v>537</v>
      </c>
      <c r="H71" s="906"/>
      <c r="I71" s="907"/>
      <c r="J71" s="154"/>
      <c r="K71" s="154"/>
      <c r="L71" s="154"/>
      <c r="M71" s="154"/>
      <c r="N71" s="154"/>
      <c r="O71" s="154"/>
      <c r="P71" s="154"/>
      <c r="Q71" s="154"/>
      <c r="R71" s="154"/>
    </row>
    <row r="72" spans="1:20" s="155" customFormat="1" ht="20" customHeight="1" x14ac:dyDescent="0.2">
      <c r="A72" s="105"/>
      <c r="B72" s="298" t="s">
        <v>11</v>
      </c>
      <c r="C72" s="299" t="s">
        <v>136</v>
      </c>
      <c r="D72" s="601" t="s">
        <v>513</v>
      </c>
      <c r="E72" s="601" t="s">
        <v>33</v>
      </c>
      <c r="F72" s="601" t="s">
        <v>47</v>
      </c>
      <c r="G72" s="298" t="s">
        <v>510</v>
      </c>
      <c r="H72" s="299" t="s">
        <v>47</v>
      </c>
      <c r="I72" s="300" t="s">
        <v>509</v>
      </c>
      <c r="J72" s="154"/>
      <c r="K72" s="154"/>
      <c r="L72" s="154"/>
      <c r="M72" s="154"/>
      <c r="N72" s="154"/>
      <c r="O72" s="154"/>
      <c r="P72" s="154"/>
      <c r="Q72" s="154"/>
      <c r="R72" s="154"/>
    </row>
    <row r="73" spans="1:20" s="155" customFormat="1" ht="20" customHeight="1" x14ac:dyDescent="0.25">
      <c r="A73" s="105"/>
      <c r="B73" s="303" t="s">
        <v>217</v>
      </c>
      <c r="C73" s="708">
        <v>116000</v>
      </c>
      <c r="D73" s="708" t="s">
        <v>514</v>
      </c>
      <c r="E73" s="655">
        <v>56700</v>
      </c>
      <c r="F73" s="619">
        <v>50000</v>
      </c>
      <c r="G73" s="621">
        <f>(H73/1000)*1000</f>
        <v>15000</v>
      </c>
      <c r="H73" s="696">
        <f>(F73*1.3)-F73</f>
        <v>15000</v>
      </c>
      <c r="I73" s="744">
        <f>E73+G73</f>
        <v>71700</v>
      </c>
      <c r="J73" s="712"/>
      <c r="K73" s="154"/>
      <c r="L73" s="154"/>
      <c r="M73" s="154"/>
      <c r="N73" s="154"/>
      <c r="O73" s="154"/>
      <c r="P73" s="154"/>
      <c r="Q73" s="154"/>
      <c r="R73" s="154"/>
    </row>
    <row r="74" spans="1:20" s="155" customFormat="1" ht="20" customHeight="1" x14ac:dyDescent="0.2">
      <c r="A74" s="105"/>
      <c r="B74" s="304" t="s">
        <v>512</v>
      </c>
      <c r="C74" s="708">
        <v>116000</v>
      </c>
      <c r="D74" s="602" t="s">
        <v>511</v>
      </c>
      <c r="E74" s="656">
        <v>11600</v>
      </c>
      <c r="F74" s="605">
        <v>25000</v>
      </c>
      <c r="G74" s="621">
        <f t="shared" ref="G74:G77" si="9">(H74/1000)*1000</f>
        <v>7500</v>
      </c>
      <c r="H74" s="609">
        <f t="shared" ref="H74:H76" si="10">(F74*1.3)-F74</f>
        <v>7500</v>
      </c>
      <c r="I74" s="567">
        <f t="shared" ref="I74:I82" si="11">E74+G74</f>
        <v>19100</v>
      </c>
      <c r="J74" s="136"/>
      <c r="K74" s="154"/>
      <c r="L74" s="154"/>
      <c r="M74" s="154"/>
      <c r="N74" s="154"/>
      <c r="O74" s="154"/>
      <c r="P74" s="154"/>
      <c r="Q74" s="154"/>
      <c r="R74" s="154"/>
    </row>
    <row r="75" spans="1:20" s="155" customFormat="1" ht="20" customHeight="1" x14ac:dyDescent="0.25">
      <c r="A75" s="105"/>
      <c r="B75" s="304" t="s">
        <v>535</v>
      </c>
      <c r="C75" s="708">
        <v>116000</v>
      </c>
      <c r="D75" s="602" t="s">
        <v>511</v>
      </c>
      <c r="E75" s="656">
        <v>20000</v>
      </c>
      <c r="F75" s="605">
        <v>60000</v>
      </c>
      <c r="G75" s="697">
        <f t="shared" si="9"/>
        <v>18000</v>
      </c>
      <c r="H75" s="608">
        <f t="shared" si="10"/>
        <v>18000</v>
      </c>
      <c r="I75" s="567">
        <f t="shared" si="11"/>
        <v>38000</v>
      </c>
      <c r="J75" s="712"/>
      <c r="K75" s="154"/>
      <c r="L75" s="154"/>
      <c r="M75" s="154"/>
      <c r="N75" s="154"/>
      <c r="O75" s="154"/>
      <c r="P75" s="154"/>
      <c r="Q75" s="154"/>
      <c r="R75" s="154"/>
    </row>
    <row r="76" spans="1:20" s="155" customFormat="1" ht="20" customHeight="1" x14ac:dyDescent="0.2">
      <c r="A76" s="105"/>
      <c r="B76" s="304" t="s">
        <v>216</v>
      </c>
      <c r="C76" s="708">
        <v>116000</v>
      </c>
      <c r="D76" s="602" t="s">
        <v>515</v>
      </c>
      <c r="E76" s="655">
        <v>65000</v>
      </c>
      <c r="F76" s="605">
        <v>70000</v>
      </c>
      <c r="G76" s="697">
        <f t="shared" si="9"/>
        <v>21000</v>
      </c>
      <c r="H76" s="608">
        <f t="shared" si="10"/>
        <v>21000</v>
      </c>
      <c r="I76" s="567">
        <f t="shared" si="11"/>
        <v>86000</v>
      </c>
      <c r="J76" s="136"/>
      <c r="K76" s="154"/>
      <c r="L76" s="154"/>
      <c r="M76" s="154"/>
      <c r="N76" s="154"/>
      <c r="O76" s="154"/>
      <c r="P76" s="154"/>
      <c r="Q76" s="154"/>
      <c r="R76" s="154"/>
    </row>
    <row r="77" spans="1:20" s="155" customFormat="1" ht="20" customHeight="1" thickBot="1" x14ac:dyDescent="0.3">
      <c r="A77" s="105"/>
      <c r="B77" s="183" t="s">
        <v>536</v>
      </c>
      <c r="C77" s="708">
        <v>116000</v>
      </c>
      <c r="D77" s="450" t="s">
        <v>523</v>
      </c>
      <c r="E77" s="655">
        <v>65000</v>
      </c>
      <c r="F77" s="611" t="s">
        <v>551</v>
      </c>
      <c r="G77" s="624">
        <f t="shared" si="9"/>
        <v>25500</v>
      </c>
      <c r="H77" s="657">
        <f>(85000*1.3)-85000</f>
        <v>25500</v>
      </c>
      <c r="I77" s="754">
        <f t="shared" si="11"/>
        <v>90500</v>
      </c>
      <c r="J77" s="712"/>
      <c r="K77" s="154"/>
      <c r="L77" s="154"/>
      <c r="M77" s="154"/>
      <c r="N77" s="154"/>
      <c r="O77" s="154"/>
      <c r="P77" s="154"/>
      <c r="Q77" s="154"/>
      <c r="R77" s="154"/>
    </row>
    <row r="78" spans="1:20" s="155" customFormat="1" ht="20" customHeight="1" x14ac:dyDescent="0.2">
      <c r="A78" s="105"/>
      <c r="B78" s="615" t="s">
        <v>520</v>
      </c>
      <c r="C78" s="658">
        <f>C79+C80+C81</f>
        <v>660000</v>
      </c>
      <c r="D78" s="616" t="s">
        <v>521</v>
      </c>
      <c r="E78" s="658">
        <v>18500</v>
      </c>
      <c r="F78" s="620">
        <v>100000</v>
      </c>
      <c r="G78" s="613">
        <f>(H78/1000)*1000</f>
        <v>30000</v>
      </c>
      <c r="H78" s="660">
        <f>(F78*1.3)-F78</f>
        <v>30000</v>
      </c>
      <c r="I78" s="746">
        <f t="shared" si="11"/>
        <v>48500</v>
      </c>
      <c r="J78" s="166"/>
      <c r="K78" s="154"/>
      <c r="L78" s="154"/>
      <c r="M78" s="154"/>
      <c r="N78" s="154"/>
      <c r="O78" s="154"/>
      <c r="P78" s="154"/>
      <c r="Q78" s="154"/>
      <c r="R78" s="154"/>
    </row>
    <row r="79" spans="1:20" s="155" customFormat="1" ht="20" customHeight="1" x14ac:dyDescent="0.25">
      <c r="A79" s="105"/>
      <c r="B79" s="304" t="s">
        <v>517</v>
      </c>
      <c r="C79" s="655">
        <v>30000</v>
      </c>
      <c r="D79" s="602" t="s">
        <v>522</v>
      </c>
      <c r="E79" s="656">
        <v>10500</v>
      </c>
      <c r="F79" s="605">
        <v>40000</v>
      </c>
      <c r="G79" s="621">
        <f>(H79/1000)*1000</f>
        <v>12000</v>
      </c>
      <c r="H79" s="608">
        <f t="shared" ref="H79:H82" si="12">(F79*1.3)-F79</f>
        <v>12000</v>
      </c>
      <c r="I79" s="744">
        <f t="shared" si="11"/>
        <v>22500</v>
      </c>
      <c r="J79" s="712"/>
      <c r="K79" s="154"/>
      <c r="L79" s="154"/>
      <c r="M79" s="154"/>
      <c r="N79" s="154"/>
      <c r="O79" s="154"/>
      <c r="P79" s="154"/>
      <c r="Q79" s="154"/>
      <c r="R79" s="154"/>
    </row>
    <row r="80" spans="1:20" s="155" customFormat="1" ht="20" customHeight="1" x14ac:dyDescent="0.25">
      <c r="A80" s="105"/>
      <c r="B80" s="304" t="s">
        <v>518</v>
      </c>
      <c r="C80" s="655">
        <v>490000</v>
      </c>
      <c r="D80" s="602" t="s">
        <v>522</v>
      </c>
      <c r="E80" s="656">
        <v>15000</v>
      </c>
      <c r="F80" s="605">
        <v>50000</v>
      </c>
      <c r="G80" s="621">
        <f>(H80/1000)*1000</f>
        <v>15000</v>
      </c>
      <c r="H80" s="608">
        <f t="shared" si="12"/>
        <v>15000</v>
      </c>
      <c r="I80" s="744">
        <f t="shared" si="11"/>
        <v>30000</v>
      </c>
      <c r="J80" s="712"/>
      <c r="K80" s="154"/>
      <c r="L80" s="154"/>
      <c r="M80" s="154"/>
      <c r="N80" s="154"/>
      <c r="O80" s="154"/>
      <c r="P80" s="154"/>
      <c r="Q80" s="154"/>
      <c r="R80" s="154"/>
    </row>
    <row r="81" spans="1:20" s="155" customFormat="1" ht="20" customHeight="1" x14ac:dyDescent="0.25">
      <c r="A81" s="105"/>
      <c r="B81" s="304" t="s">
        <v>519</v>
      </c>
      <c r="C81" s="655">
        <v>140000</v>
      </c>
      <c r="D81" s="602" t="s">
        <v>522</v>
      </c>
      <c r="E81" s="656">
        <v>12500</v>
      </c>
      <c r="F81" s="605">
        <v>40000</v>
      </c>
      <c r="G81" s="621">
        <f>(H81/1000)*1000</f>
        <v>12000</v>
      </c>
      <c r="H81" s="608">
        <f t="shared" si="12"/>
        <v>12000</v>
      </c>
      <c r="I81" s="744">
        <f t="shared" si="11"/>
        <v>24500</v>
      </c>
      <c r="J81" s="712"/>
      <c r="K81" s="154"/>
      <c r="L81" s="154"/>
      <c r="M81" s="154"/>
      <c r="N81" s="154"/>
      <c r="O81" s="154"/>
      <c r="P81" s="154"/>
      <c r="Q81" s="154"/>
      <c r="R81" s="154"/>
    </row>
    <row r="82" spans="1:20" s="155" customFormat="1" ht="44.5" customHeight="1" thickBot="1" x14ac:dyDescent="0.3">
      <c r="A82" s="105"/>
      <c r="B82" s="183" t="s">
        <v>538</v>
      </c>
      <c r="C82" s="692">
        <f>C78</f>
        <v>660000</v>
      </c>
      <c r="D82" s="627" t="s">
        <v>521</v>
      </c>
      <c r="E82" s="662">
        <f>E78</f>
        <v>18500</v>
      </c>
      <c r="F82" s="611">
        <v>80000</v>
      </c>
      <c r="G82" s="664">
        <f>(H82/1000)*1000</f>
        <v>24000</v>
      </c>
      <c r="H82" s="614">
        <f t="shared" si="12"/>
        <v>24000</v>
      </c>
      <c r="I82" s="747">
        <f t="shared" si="11"/>
        <v>42500</v>
      </c>
      <c r="J82" s="712"/>
      <c r="K82" s="154"/>
      <c r="L82" s="154"/>
      <c r="M82" s="154"/>
      <c r="N82" s="154"/>
      <c r="O82" s="154"/>
      <c r="P82" s="154"/>
      <c r="Q82" s="154"/>
      <c r="R82" s="154"/>
    </row>
    <row r="83" spans="1:20" s="155" customFormat="1" ht="20" customHeight="1" thickBot="1" x14ac:dyDescent="0.4">
      <c r="A83" s="105"/>
      <c r="B83" s="908" t="s">
        <v>524</v>
      </c>
      <c r="C83" s="909"/>
      <c r="D83" s="909"/>
      <c r="E83" s="909"/>
      <c r="F83" s="910"/>
      <c r="G83" s="600"/>
      <c r="H83" s="600"/>
      <c r="I83" s="600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1:20" s="155" customFormat="1" ht="20" customHeight="1" x14ac:dyDescent="0.35">
      <c r="A84" s="105"/>
      <c r="B84" s="167" t="s">
        <v>11</v>
      </c>
      <c r="C84" s="168" t="s">
        <v>136</v>
      </c>
      <c r="D84" s="698" t="s">
        <v>513</v>
      </c>
      <c r="E84" s="698" t="s">
        <v>33</v>
      </c>
      <c r="F84" s="699" t="s">
        <v>47</v>
      </c>
      <c r="G84" s="600"/>
      <c r="H84" s="600"/>
      <c r="I84" s="600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1:20" s="155" customFormat="1" ht="20" customHeight="1" x14ac:dyDescent="0.35">
      <c r="A85" s="105"/>
      <c r="B85" s="635" t="s">
        <v>532</v>
      </c>
      <c r="C85" s="1086">
        <f>C78</f>
        <v>660000</v>
      </c>
      <c r="D85" s="1087" t="s">
        <v>523</v>
      </c>
      <c r="E85" s="1025">
        <f>E82</f>
        <v>18500</v>
      </c>
      <c r="F85" s="1084">
        <v>120000</v>
      </c>
      <c r="G85" s="712" t="s">
        <v>561</v>
      </c>
      <c r="H85" s="600"/>
      <c r="I85" s="600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1:20" s="155" customFormat="1" ht="20" customHeight="1" x14ac:dyDescent="0.35">
      <c r="A86" s="105"/>
      <c r="B86" s="636" t="s">
        <v>516</v>
      </c>
      <c r="C86" s="1003"/>
      <c r="D86" s="1001"/>
      <c r="E86" s="1088"/>
      <c r="F86" s="1080"/>
      <c r="G86" s="600"/>
      <c r="H86" s="600"/>
      <c r="I86" s="600"/>
      <c r="J86" s="154"/>
      <c r="K86" s="154"/>
      <c r="L86" s="154"/>
      <c r="M86" s="154"/>
      <c r="N86" s="154"/>
      <c r="O86" s="154"/>
      <c r="P86" s="154"/>
      <c r="Q86" s="154"/>
      <c r="R86" s="154"/>
    </row>
    <row r="87" spans="1:20" s="155" customFormat="1" ht="20" customHeight="1" x14ac:dyDescent="0.35">
      <c r="A87" s="105"/>
      <c r="B87" s="637" t="s">
        <v>533</v>
      </c>
      <c r="C87" s="1002">
        <f>C79</f>
        <v>30000</v>
      </c>
      <c r="D87" s="1000" t="s">
        <v>523</v>
      </c>
      <c r="E87" s="1089">
        <f>E79</f>
        <v>10500</v>
      </c>
      <c r="F87" s="1078">
        <v>60000</v>
      </c>
      <c r="G87" s="600"/>
      <c r="H87" s="600"/>
      <c r="I87" s="600"/>
      <c r="J87" s="154"/>
      <c r="K87" s="154"/>
      <c r="L87" s="154"/>
      <c r="M87" s="154"/>
      <c r="N87" s="154"/>
      <c r="O87" s="154"/>
      <c r="P87" s="154"/>
      <c r="Q87" s="154"/>
      <c r="R87" s="154"/>
    </row>
    <row r="88" spans="1:20" s="155" customFormat="1" ht="20" customHeight="1" x14ac:dyDescent="0.35">
      <c r="A88" s="105"/>
      <c r="B88" s="633" t="s">
        <v>516</v>
      </c>
      <c r="C88" s="1003"/>
      <c r="D88" s="1001"/>
      <c r="E88" s="1088"/>
      <c r="F88" s="1080"/>
      <c r="G88" s="600"/>
      <c r="H88" s="600"/>
      <c r="I88" s="600"/>
      <c r="J88" s="154"/>
      <c r="K88" s="154"/>
      <c r="L88" s="154"/>
      <c r="M88" s="154"/>
      <c r="N88" s="154"/>
      <c r="O88" s="154"/>
      <c r="P88" s="154"/>
      <c r="Q88" s="154"/>
      <c r="R88" s="154"/>
    </row>
    <row r="89" spans="1:20" s="155" customFormat="1" ht="20" customHeight="1" x14ac:dyDescent="0.35">
      <c r="A89" s="105"/>
      <c r="B89" s="622" t="s">
        <v>534</v>
      </c>
      <c r="C89" s="1002">
        <f>C80</f>
        <v>490000</v>
      </c>
      <c r="D89" s="1000" t="s">
        <v>523</v>
      </c>
      <c r="E89" s="1090">
        <f>E80</f>
        <v>15000</v>
      </c>
      <c r="F89" s="1092">
        <v>70000</v>
      </c>
      <c r="G89" s="600"/>
      <c r="H89" s="600"/>
      <c r="I89" s="600"/>
      <c r="J89" s="154"/>
      <c r="K89" s="154"/>
      <c r="L89" s="154"/>
      <c r="M89" s="154"/>
      <c r="N89" s="154"/>
      <c r="O89" s="154"/>
      <c r="P89" s="154"/>
      <c r="Q89" s="154"/>
      <c r="R89" s="154"/>
    </row>
    <row r="90" spans="1:20" s="155" customFormat="1" ht="20" customHeight="1" thickBot="1" x14ac:dyDescent="0.4">
      <c r="A90" s="105"/>
      <c r="B90" s="634" t="s">
        <v>516</v>
      </c>
      <c r="C90" s="1016"/>
      <c r="D90" s="1065"/>
      <c r="E90" s="1091"/>
      <c r="F90" s="1079"/>
      <c r="G90" s="600"/>
      <c r="H90" s="600"/>
      <c r="I90" s="600"/>
      <c r="J90" s="154"/>
      <c r="K90" s="154"/>
      <c r="L90" s="154"/>
      <c r="M90" s="154"/>
      <c r="N90" s="154"/>
      <c r="O90" s="154"/>
      <c r="P90" s="154"/>
      <c r="Q90" s="154"/>
      <c r="R90" s="154"/>
    </row>
    <row r="91" spans="1:20" s="155" customFormat="1" ht="20" customHeight="1" thickBot="1" x14ac:dyDescent="0.4">
      <c r="A91" s="105"/>
      <c r="B91" s="246" t="s">
        <v>284</v>
      </c>
      <c r="C91" s="247" t="s">
        <v>136</v>
      </c>
      <c r="D91" s="706" t="s">
        <v>47</v>
      </c>
      <c r="E91" s="668"/>
      <c r="F91" s="600"/>
      <c r="G91" s="669"/>
      <c r="H91" s="600"/>
      <c r="I91" s="600"/>
      <c r="J91" s="600"/>
      <c r="K91" s="154"/>
      <c r="L91" s="154"/>
      <c r="M91" s="154"/>
      <c r="N91" s="154"/>
      <c r="O91" s="154"/>
      <c r="P91" s="154"/>
      <c r="Q91" s="154"/>
      <c r="R91" s="154"/>
      <c r="S91" s="154"/>
    </row>
    <row r="92" spans="1:20" s="155" customFormat="1" ht="20" customHeight="1" x14ac:dyDescent="0.35">
      <c r="A92" s="105"/>
      <c r="B92" s="305" t="s">
        <v>396</v>
      </c>
      <c r="C92" s="306">
        <v>490000</v>
      </c>
      <c r="D92" s="121" t="s">
        <v>398</v>
      </c>
      <c r="E92" s="712"/>
      <c r="F92" s="245"/>
      <c r="G92" s="600"/>
      <c r="H92" s="600"/>
      <c r="I92" s="600"/>
      <c r="J92" s="600"/>
      <c r="K92" s="154"/>
      <c r="L92" s="154"/>
      <c r="M92" s="154"/>
      <c r="N92" s="154"/>
      <c r="O92" s="154"/>
      <c r="P92" s="154"/>
      <c r="Q92" s="154"/>
      <c r="R92" s="154"/>
      <c r="S92" s="154"/>
    </row>
    <row r="93" spans="1:20" s="155" customFormat="1" ht="20" customHeight="1" thickBot="1" x14ac:dyDescent="0.4">
      <c r="A93" s="105"/>
      <c r="B93" s="200" t="s">
        <v>394</v>
      </c>
      <c r="C93" s="707">
        <v>490000</v>
      </c>
      <c r="D93" s="132" t="s">
        <v>552</v>
      </c>
      <c r="E93" s="668"/>
      <c r="F93" s="600"/>
      <c r="G93" s="669"/>
      <c r="H93" s="600"/>
      <c r="I93" s="600"/>
      <c r="J93" s="600"/>
      <c r="K93" s="154"/>
      <c r="L93" s="154"/>
      <c r="M93" s="154"/>
      <c r="N93" s="154"/>
      <c r="O93" s="154"/>
      <c r="P93" s="154"/>
      <c r="Q93" s="154"/>
      <c r="R93" s="154"/>
      <c r="S93" s="154"/>
    </row>
    <row r="94" spans="1:20" s="65" customFormat="1" ht="21.75" customHeight="1" thickBot="1" x14ac:dyDescent="0.3">
      <c r="A94" s="105"/>
      <c r="B94" s="1057" t="s">
        <v>9</v>
      </c>
      <c r="C94" s="1058"/>
      <c r="D94" s="1058"/>
      <c r="E94" s="1059"/>
      <c r="F94" s="134"/>
      <c r="G94" s="105"/>
      <c r="H94" s="105"/>
      <c r="I94" s="105"/>
      <c r="J94" s="195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1:20" s="65" customFormat="1" ht="10.5" customHeight="1" x14ac:dyDescent="0.25">
      <c r="A95" s="105"/>
      <c r="B95" s="248" t="s">
        <v>58</v>
      </c>
      <c r="C95" s="249">
        <v>0.6</v>
      </c>
      <c r="D95" s="249" t="s">
        <v>59</v>
      </c>
      <c r="E95" s="250">
        <v>0.8</v>
      </c>
      <c r="F95" s="134"/>
      <c r="G95" s="105"/>
      <c r="H95" s="105"/>
      <c r="I95" s="105"/>
      <c r="J95" s="195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1:20" s="65" customFormat="1" ht="10.5" x14ac:dyDescent="0.25">
      <c r="A96" s="105"/>
      <c r="B96" s="206" t="s">
        <v>60</v>
      </c>
      <c r="C96" s="207">
        <v>1.2</v>
      </c>
      <c r="D96" s="207" t="s">
        <v>61</v>
      </c>
      <c r="E96" s="208">
        <v>0.9</v>
      </c>
      <c r="F96" s="209"/>
      <c r="G96" s="105"/>
      <c r="H96" s="105"/>
      <c r="I96" s="105"/>
      <c r="J96" s="195"/>
      <c r="K96" s="154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1:20" s="65" customFormat="1" ht="10.5" x14ac:dyDescent="0.25">
      <c r="A97" s="105"/>
      <c r="B97" s="206" t="s">
        <v>62</v>
      </c>
      <c r="C97" s="207">
        <v>1.3</v>
      </c>
      <c r="D97" s="207" t="s">
        <v>63</v>
      </c>
      <c r="E97" s="208">
        <v>1.3</v>
      </c>
      <c r="F97" s="209"/>
      <c r="G97" s="105"/>
      <c r="H97" s="105"/>
      <c r="I97" s="1029"/>
      <c r="J97" s="1029"/>
      <c r="K97" s="154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1:20" s="65" customFormat="1" ht="10.5" customHeight="1" x14ac:dyDescent="0.25">
      <c r="A98" s="105"/>
      <c r="B98" s="206" t="s">
        <v>64</v>
      </c>
      <c r="C98" s="207">
        <v>1.2</v>
      </c>
      <c r="D98" s="207" t="s">
        <v>65</v>
      </c>
      <c r="E98" s="208">
        <v>1.3</v>
      </c>
      <c r="F98" s="209"/>
      <c r="G98" s="105"/>
      <c r="H98" s="105"/>
      <c r="I98" s="1029"/>
      <c r="J98" s="1029"/>
      <c r="K98" s="154"/>
      <c r="L98" s="154"/>
      <c r="M98" s="154"/>
      <c r="N98" s="154"/>
      <c r="O98" s="154"/>
      <c r="P98" s="154"/>
      <c r="Q98" s="154"/>
      <c r="R98" s="154"/>
      <c r="S98" s="154"/>
      <c r="T98" s="154"/>
    </row>
    <row r="99" spans="1:20" s="65" customFormat="1" ht="10.5" customHeight="1" x14ac:dyDescent="0.25">
      <c r="A99" s="105"/>
      <c r="B99" s="206" t="s">
        <v>66</v>
      </c>
      <c r="C99" s="207">
        <v>1</v>
      </c>
      <c r="D99" s="207" t="s">
        <v>67</v>
      </c>
      <c r="E99" s="208">
        <v>1.4</v>
      </c>
      <c r="F99" s="209"/>
      <c r="G99" s="105"/>
      <c r="H99" s="105"/>
      <c r="I99" s="1029"/>
      <c r="J99" s="1029"/>
      <c r="K99" s="154"/>
      <c r="L99" s="154"/>
      <c r="M99" s="154"/>
      <c r="N99" s="154"/>
      <c r="O99" s="154"/>
      <c r="P99" s="154"/>
      <c r="Q99" s="154"/>
      <c r="R99" s="154"/>
      <c r="S99" s="154"/>
      <c r="T99" s="154"/>
    </row>
    <row r="100" spans="1:20" s="65" customFormat="1" ht="10.5" customHeight="1" thickBot="1" x14ac:dyDescent="0.3">
      <c r="A100" s="105"/>
      <c r="B100" s="210" t="s">
        <v>68</v>
      </c>
      <c r="C100" s="211">
        <v>0.8</v>
      </c>
      <c r="D100" s="211" t="s">
        <v>69</v>
      </c>
      <c r="E100" s="212">
        <v>1.4</v>
      </c>
      <c r="F100" s="209"/>
      <c r="G100" s="105"/>
      <c r="H100" s="213"/>
      <c r="I100" s="1029"/>
      <c r="J100" s="1029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</row>
    <row r="101" spans="1:20" s="65" customFormat="1" ht="10.5" customHeight="1" x14ac:dyDescent="0.25">
      <c r="A101" s="105"/>
      <c r="B101" s="209"/>
      <c r="C101" s="209"/>
      <c r="D101" s="209"/>
      <c r="E101" s="209"/>
      <c r="F101" s="209"/>
      <c r="G101" s="105"/>
      <c r="H101" s="213"/>
      <c r="I101" s="1029"/>
      <c r="J101" s="1029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</row>
    <row r="102" spans="1:20" s="65" customFormat="1" ht="11" thickBot="1" x14ac:dyDescent="0.3">
      <c r="A102" s="105"/>
      <c r="B102" s="209"/>
      <c r="C102" s="209"/>
      <c r="D102" s="209"/>
      <c r="E102" s="209"/>
      <c r="F102" s="209"/>
      <c r="G102" s="105"/>
      <c r="H102" s="213"/>
      <c r="I102" s="1029"/>
      <c r="J102" s="1029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</row>
    <row r="103" spans="1:20" s="65" customFormat="1" ht="28.5" customHeight="1" thickBot="1" x14ac:dyDescent="0.3">
      <c r="B103" s="800" t="s">
        <v>70</v>
      </c>
      <c r="C103" s="801"/>
      <c r="D103" s="70"/>
      <c r="E103" s="70"/>
      <c r="F103" s="70"/>
      <c r="G103" s="70"/>
      <c r="H103" s="92"/>
      <c r="I103" s="359"/>
      <c r="J103" s="468"/>
      <c r="K103" s="468"/>
    </row>
    <row r="104" spans="1:20" s="65" customFormat="1" ht="10.5" x14ac:dyDescent="0.25">
      <c r="B104" s="358" t="s">
        <v>71</v>
      </c>
      <c r="C104" s="93">
        <v>0.15</v>
      </c>
      <c r="D104" s="70"/>
      <c r="E104" s="70"/>
      <c r="F104" s="70"/>
      <c r="G104" s="70"/>
      <c r="H104" s="70"/>
      <c r="I104" s="359"/>
      <c r="J104" s="468"/>
      <c r="K104" s="468"/>
    </row>
    <row r="105" spans="1:20" s="65" customFormat="1" ht="42" x14ac:dyDescent="0.25">
      <c r="B105" s="358" t="s">
        <v>264</v>
      </c>
      <c r="C105" s="93">
        <v>0.15</v>
      </c>
      <c r="D105" s="70"/>
      <c r="E105" s="70"/>
      <c r="F105" s="70"/>
      <c r="G105" s="70"/>
      <c r="H105" s="70"/>
      <c r="I105" s="359"/>
      <c r="J105" s="468"/>
      <c r="K105" s="468"/>
    </row>
    <row r="106" spans="1:20" s="65" customFormat="1" ht="31.5" x14ac:dyDescent="0.25">
      <c r="B106" s="95" t="s">
        <v>209</v>
      </c>
      <c r="C106" s="94">
        <v>0.35</v>
      </c>
      <c r="D106" s="70"/>
      <c r="E106" s="70"/>
      <c r="F106" s="70"/>
      <c r="G106" s="70"/>
      <c r="H106" s="70"/>
      <c r="I106" s="359"/>
      <c r="J106" s="468"/>
      <c r="K106" s="468"/>
    </row>
    <row r="107" spans="1:20" s="65" customFormat="1" ht="10.5" x14ac:dyDescent="0.25">
      <c r="B107" s="357" t="s">
        <v>265</v>
      </c>
      <c r="C107" s="94">
        <v>0.15</v>
      </c>
      <c r="D107" s="70"/>
      <c r="E107" s="70"/>
      <c r="F107" s="70"/>
      <c r="G107" s="70"/>
      <c r="H107" s="70"/>
      <c r="I107" s="359"/>
      <c r="J107" s="468"/>
      <c r="K107" s="468"/>
    </row>
    <row r="108" spans="1:20" s="65" customFormat="1" ht="31.5" x14ac:dyDescent="0.25">
      <c r="B108" s="357" t="s">
        <v>72</v>
      </c>
      <c r="C108" s="94">
        <v>0.55000000000000004</v>
      </c>
      <c r="D108" s="70"/>
      <c r="E108" s="70"/>
      <c r="F108" s="70"/>
      <c r="G108" s="70"/>
      <c r="H108" s="70"/>
      <c r="I108" s="359"/>
      <c r="J108" s="468"/>
      <c r="K108" s="468"/>
    </row>
    <row r="109" spans="1:20" s="65" customFormat="1" ht="10.5" x14ac:dyDescent="0.25">
      <c r="B109" s="357" t="s">
        <v>191</v>
      </c>
      <c r="C109" s="94">
        <v>0.15</v>
      </c>
      <c r="D109" s="70"/>
      <c r="E109" s="70"/>
      <c r="F109" s="70"/>
      <c r="G109" s="70"/>
      <c r="H109" s="70"/>
      <c r="I109" s="359"/>
      <c r="J109" s="468"/>
      <c r="K109" s="468"/>
    </row>
    <row r="110" spans="1:20" s="65" customFormat="1" ht="10.5" x14ac:dyDescent="0.25">
      <c r="B110" s="357" t="s">
        <v>73</v>
      </c>
      <c r="C110" s="94">
        <v>0.15</v>
      </c>
      <c r="D110" s="70"/>
      <c r="E110" s="70"/>
      <c r="F110" s="70"/>
      <c r="G110" s="70"/>
      <c r="H110" s="70"/>
      <c r="I110" s="359"/>
      <c r="J110" s="468"/>
      <c r="K110" s="468"/>
    </row>
    <row r="111" spans="1:20" s="65" customFormat="1" ht="10.5" x14ac:dyDescent="0.25">
      <c r="B111" s="357" t="s">
        <v>266</v>
      </c>
      <c r="C111" s="94">
        <v>0.2</v>
      </c>
      <c r="D111" s="70"/>
      <c r="E111" s="70"/>
      <c r="F111" s="70"/>
      <c r="G111" s="70"/>
      <c r="H111" s="70"/>
      <c r="I111" s="359"/>
      <c r="J111" s="468"/>
      <c r="K111" s="468"/>
    </row>
    <row r="112" spans="1:20" s="10" customFormat="1" ht="10.5" x14ac:dyDescent="0.25">
      <c r="B112" s="357" t="s">
        <v>74</v>
      </c>
      <c r="C112" s="94">
        <v>0.15</v>
      </c>
      <c r="D112" s="70"/>
      <c r="E112" s="70"/>
      <c r="F112" s="70"/>
      <c r="G112" s="70"/>
      <c r="H112" s="70"/>
      <c r="I112" s="359"/>
      <c r="J112" s="468"/>
      <c r="K112" s="468"/>
    </row>
    <row r="113" spans="1:22" s="10" customFormat="1" ht="10.5" x14ac:dyDescent="0.25">
      <c r="B113" s="357" t="s">
        <v>75</v>
      </c>
      <c r="C113" s="94">
        <v>0.15</v>
      </c>
      <c r="D113" s="70"/>
      <c r="E113" s="70"/>
      <c r="F113" s="70"/>
      <c r="G113" s="70"/>
      <c r="H113" s="70"/>
      <c r="J113" s="468"/>
      <c r="K113" s="468"/>
    </row>
    <row r="114" spans="1:22" s="10" customFormat="1" ht="31.5" x14ac:dyDescent="0.25">
      <c r="B114" s="357" t="s">
        <v>76</v>
      </c>
      <c r="C114" s="94">
        <v>0.25</v>
      </c>
      <c r="D114" s="70"/>
      <c r="E114" s="70"/>
      <c r="F114" s="70"/>
      <c r="G114" s="70"/>
      <c r="H114" s="70"/>
      <c r="J114" s="468"/>
      <c r="K114" s="468"/>
    </row>
    <row r="115" spans="1:22" s="10" customFormat="1" ht="52.5" x14ac:dyDescent="0.25">
      <c r="B115" s="95" t="s">
        <v>77</v>
      </c>
      <c r="C115" s="96">
        <v>1</v>
      </c>
      <c r="D115" s="70"/>
      <c r="E115" s="70"/>
      <c r="F115" s="70"/>
      <c r="G115" s="70"/>
      <c r="H115" s="70"/>
      <c r="J115" s="468"/>
      <c r="K115" s="468"/>
    </row>
    <row r="116" spans="1:22" s="10" customFormat="1" ht="10.5" x14ac:dyDescent="0.25">
      <c r="B116" s="95" t="s">
        <v>78</v>
      </c>
      <c r="C116" s="96">
        <v>0.5</v>
      </c>
      <c r="D116" s="70"/>
      <c r="E116" s="70"/>
      <c r="F116" s="70"/>
      <c r="G116" s="70"/>
      <c r="H116" s="88"/>
      <c r="J116" s="468"/>
      <c r="K116" s="468"/>
    </row>
    <row r="117" spans="1:22" s="10" customFormat="1" ht="10.5" x14ac:dyDescent="0.25">
      <c r="B117" s="95" t="s">
        <v>79</v>
      </c>
      <c r="C117" s="96">
        <v>0.5</v>
      </c>
      <c r="D117" s="70"/>
      <c r="E117" s="70"/>
      <c r="F117" s="70"/>
      <c r="G117" s="70"/>
      <c r="H117" s="98"/>
      <c r="J117" s="468"/>
      <c r="K117" s="468"/>
    </row>
    <row r="118" spans="1:22" s="10" customFormat="1" ht="12.5" x14ac:dyDescent="0.25">
      <c r="B118" s="95" t="s">
        <v>268</v>
      </c>
      <c r="C118" s="97">
        <v>0.15</v>
      </c>
      <c r="D118" s="401" t="s">
        <v>26</v>
      </c>
      <c r="E118" s="87"/>
      <c r="F118" s="87"/>
      <c r="G118" s="87"/>
      <c r="H118" s="98"/>
      <c r="J118" s="468"/>
      <c r="K118" s="468"/>
    </row>
    <row r="119" spans="1:22" s="10" customFormat="1" ht="11" thickBot="1" x14ac:dyDescent="0.3">
      <c r="B119" s="99" t="s">
        <v>80</v>
      </c>
      <c r="C119" s="100">
        <v>0.15</v>
      </c>
      <c r="J119" s="468"/>
      <c r="K119" s="468"/>
    </row>
    <row r="120" spans="1:22" x14ac:dyDescent="0.25">
      <c r="A120" s="105"/>
      <c r="B120" s="214"/>
      <c r="C120" s="215"/>
      <c r="D120" s="87"/>
      <c r="E120" s="87"/>
      <c r="F120" s="87"/>
      <c r="G120" s="87"/>
      <c r="H120" s="98"/>
      <c r="I120" s="1"/>
      <c r="J120" s="1"/>
      <c r="K120" s="154"/>
      <c r="L120" s="154"/>
      <c r="M120" s="105"/>
      <c r="N120" s="105"/>
      <c r="O120" s="105"/>
      <c r="P120" s="105"/>
      <c r="Q120" s="105"/>
      <c r="R120" s="105"/>
      <c r="S120" s="105"/>
    </row>
    <row r="121" spans="1:22" x14ac:dyDescent="0.25">
      <c r="A121" s="105"/>
      <c r="B121" s="102"/>
      <c r="C121" s="103"/>
      <c r="D121" s="98"/>
      <c r="E121" s="98"/>
      <c r="F121" s="98"/>
      <c r="G121" s="98"/>
      <c r="H121" s="104"/>
      <c r="I121" s="1"/>
      <c r="J121" s="1"/>
      <c r="K121" s="154"/>
      <c r="L121" s="154"/>
      <c r="M121" s="39"/>
      <c r="N121" s="105"/>
      <c r="O121" s="105"/>
      <c r="P121" s="105"/>
      <c r="Q121" s="105"/>
      <c r="R121" s="105"/>
      <c r="S121" s="105"/>
    </row>
    <row r="122" spans="1:22" x14ac:dyDescent="0.25">
      <c r="A122" s="105"/>
      <c r="B122" s="262" t="s">
        <v>270</v>
      </c>
      <c r="C122" s="262"/>
      <c r="D122" s="262"/>
      <c r="E122" s="263"/>
      <c r="F122" s="263"/>
      <c r="G122" s="263"/>
      <c r="H122" s="104"/>
      <c r="I122" s="1"/>
      <c r="J122" s="1"/>
      <c r="K122" s="154"/>
      <c r="L122" s="154"/>
      <c r="M122" s="39"/>
      <c r="N122" s="105"/>
      <c r="O122" s="105"/>
      <c r="P122" s="105"/>
      <c r="Q122" s="105"/>
      <c r="R122" s="105"/>
      <c r="S122" s="105"/>
    </row>
    <row r="123" spans="1:22" x14ac:dyDescent="0.25">
      <c r="A123" s="39"/>
      <c r="B123" s="262" t="s">
        <v>85</v>
      </c>
      <c r="C123" s="262"/>
      <c r="D123" s="262"/>
      <c r="E123" s="262"/>
      <c r="F123" s="262"/>
      <c r="G123" s="262"/>
      <c r="H123" s="104"/>
      <c r="I123" s="1"/>
      <c r="J123" s="1"/>
      <c r="K123" s="154"/>
      <c r="L123" s="105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1:22" x14ac:dyDescent="0.25">
      <c r="A124" s="39"/>
      <c r="B124" s="262" t="s">
        <v>595</v>
      </c>
      <c r="C124" s="262"/>
      <c r="D124" s="262"/>
      <c r="E124" s="262"/>
      <c r="F124" s="262"/>
      <c r="G124" s="262"/>
      <c r="H124" s="104"/>
      <c r="I124" s="1"/>
      <c r="J124" s="1"/>
      <c r="K124" s="105"/>
      <c r="L124" s="105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1:22" x14ac:dyDescent="0.25">
      <c r="A125" s="39"/>
      <c r="B125" s="262" t="s">
        <v>86</v>
      </c>
      <c r="C125" s="262"/>
      <c r="D125" s="264"/>
      <c r="E125" s="264"/>
      <c r="F125" s="264"/>
      <c r="G125" s="264"/>
      <c r="H125" s="70"/>
      <c r="I125" s="52"/>
      <c r="J125" s="52"/>
      <c r="K125" s="105"/>
      <c r="L125" s="105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1:22" x14ac:dyDescent="0.25">
      <c r="A126" s="39"/>
      <c r="B126" s="262" t="s">
        <v>87</v>
      </c>
      <c r="C126" s="262"/>
      <c r="D126" s="264"/>
      <c r="E126" s="264"/>
      <c r="F126" s="264"/>
      <c r="G126" s="264"/>
      <c r="H126" s="70"/>
      <c r="I126" s="52"/>
      <c r="J126" s="52"/>
      <c r="K126" s="105"/>
      <c r="L126" s="105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1:22" x14ac:dyDescent="0.25">
      <c r="A127" s="39"/>
      <c r="B127" s="262" t="s">
        <v>137</v>
      </c>
      <c r="C127" s="262"/>
      <c r="D127" s="272"/>
      <c r="E127" s="273"/>
      <c r="F127" s="274"/>
      <c r="G127" s="272"/>
      <c r="H127" s="137"/>
      <c r="I127" s="137"/>
      <c r="J127" s="137"/>
      <c r="K127" s="105"/>
      <c r="L127" s="105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1:22" x14ac:dyDescent="0.25">
      <c r="A128" s="39"/>
      <c r="B128" s="39"/>
      <c r="C128" s="133"/>
      <c r="D128" s="134"/>
      <c r="E128" s="135"/>
      <c r="F128" s="105"/>
      <c r="G128" s="136"/>
      <c r="H128" s="137"/>
      <c r="I128" s="137"/>
      <c r="J128" s="137"/>
      <c r="K128" s="105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1:22" x14ac:dyDescent="0.25">
      <c r="A129" s="39"/>
      <c r="B129" s="39"/>
      <c r="C129" s="133"/>
      <c r="D129" s="134"/>
      <c r="E129" s="135"/>
      <c r="F129" s="105"/>
      <c r="G129" s="136"/>
      <c r="H129" s="137"/>
      <c r="I129" s="137"/>
      <c r="J129" s="137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1:22" x14ac:dyDescent="0.25">
      <c r="A130" s="39"/>
      <c r="B130" s="39"/>
      <c r="C130" s="133"/>
      <c r="D130" s="134"/>
      <c r="E130" s="135"/>
      <c r="F130" s="105"/>
      <c r="G130" s="136"/>
      <c r="H130" s="137"/>
      <c r="I130" s="137"/>
      <c r="J130" s="137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1:22" x14ac:dyDescent="0.25">
      <c r="A131" s="39"/>
      <c r="B131" s="39"/>
      <c r="C131" s="133"/>
      <c r="D131" s="134"/>
      <c r="E131" s="135"/>
      <c r="F131" s="105"/>
      <c r="G131" s="136"/>
      <c r="H131" s="137"/>
      <c r="I131" s="137"/>
      <c r="J131" s="137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1:22" x14ac:dyDescent="0.25">
      <c r="A132" s="39"/>
      <c r="B132" s="39"/>
      <c r="C132" s="133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1:22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1:22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1:22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1:22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1:22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1:22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1:22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1:22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1:22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1:22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1:22" x14ac:dyDescent="0.25">
      <c r="A143" s="105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</row>
    <row r="144" spans="1:22" x14ac:dyDescent="0.25">
      <c r="A144" s="105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</row>
    <row r="145" spans="1:12" x14ac:dyDescent="0.25">
      <c r="A145" s="105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</row>
    <row r="146" spans="1:12" x14ac:dyDescent="0.25">
      <c r="A146" s="105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</row>
    <row r="147" spans="1:12" x14ac:dyDescent="0.25">
      <c r="A147" s="105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</row>
    <row r="148" spans="1:12" x14ac:dyDescent="0.25">
      <c r="A148" s="105"/>
      <c r="B148" s="39"/>
      <c r="C148" s="39"/>
      <c r="D148" s="39"/>
      <c r="E148" s="39"/>
      <c r="F148" s="39"/>
      <c r="G148" s="39"/>
      <c r="H148" s="39"/>
      <c r="I148" s="39"/>
      <c r="J148" s="39"/>
      <c r="K148" s="39"/>
    </row>
    <row r="149" spans="1:12" x14ac:dyDescent="0.25">
      <c r="A149" s="105"/>
      <c r="B149" s="39"/>
      <c r="C149" s="39"/>
      <c r="D149" s="39"/>
      <c r="E149" s="39"/>
      <c r="F149" s="39"/>
      <c r="G149" s="39"/>
      <c r="H149" s="39"/>
      <c r="I149" s="39"/>
      <c r="J149" s="39"/>
    </row>
    <row r="150" spans="1:12" x14ac:dyDescent="0.25">
      <c r="A150" s="105"/>
      <c r="B150" s="39"/>
      <c r="C150" s="39"/>
      <c r="D150" s="39"/>
      <c r="E150" s="39"/>
      <c r="F150" s="39"/>
      <c r="G150" s="39"/>
      <c r="H150" s="39"/>
      <c r="I150" s="39"/>
      <c r="J150" s="39"/>
    </row>
    <row r="151" spans="1:12" x14ac:dyDescent="0.25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1:12" x14ac:dyDescent="0.25">
      <c r="B152" s="39"/>
      <c r="C152" s="39"/>
    </row>
  </sheetData>
  <mergeCells count="76">
    <mergeCell ref="B41:I41"/>
    <mergeCell ref="B49:I49"/>
    <mergeCell ref="B5:I5"/>
    <mergeCell ref="B17:I17"/>
    <mergeCell ref="B83:F83"/>
    <mergeCell ref="B71:F71"/>
    <mergeCell ref="B6:B7"/>
    <mergeCell ref="C6:C7"/>
    <mergeCell ref="D6:D7"/>
    <mergeCell ref="E6:E7"/>
    <mergeCell ref="F6:G6"/>
    <mergeCell ref="H6:I6"/>
    <mergeCell ref="B26:J26"/>
    <mergeCell ref="F27:G27"/>
    <mergeCell ref="G71:I71"/>
    <mergeCell ref="H42:I42"/>
    <mergeCell ref="H50:I50"/>
    <mergeCell ref="F55:G55"/>
    <mergeCell ref="F56:G56"/>
    <mergeCell ref="F58:G58"/>
    <mergeCell ref="B54:I54"/>
    <mergeCell ref="C42:C43"/>
    <mergeCell ref="D42:D43"/>
    <mergeCell ref="E42:E43"/>
    <mergeCell ref="F42:G42"/>
    <mergeCell ref="B42:B43"/>
    <mergeCell ref="B18:B19"/>
    <mergeCell ref="C18:C19"/>
    <mergeCell ref="D18:D19"/>
    <mergeCell ref="E18:E19"/>
    <mergeCell ref="F18:G18"/>
    <mergeCell ref="H18:I18"/>
    <mergeCell ref="F31:G31"/>
    <mergeCell ref="K31:K33"/>
    <mergeCell ref="F32:G32"/>
    <mergeCell ref="F33:G33"/>
    <mergeCell ref="K28:K30"/>
    <mergeCell ref="F29:G29"/>
    <mergeCell ref="F30:G30"/>
    <mergeCell ref="F28:G28"/>
    <mergeCell ref="F34:G34"/>
    <mergeCell ref="K34:K36"/>
    <mergeCell ref="F35:G35"/>
    <mergeCell ref="F36:G36"/>
    <mergeCell ref="F37:G37"/>
    <mergeCell ref="K37:K39"/>
    <mergeCell ref="F38:G38"/>
    <mergeCell ref="F39:G39"/>
    <mergeCell ref="B103:C103"/>
    <mergeCell ref="B66:D66"/>
    <mergeCell ref="B94:E94"/>
    <mergeCell ref="I97:J102"/>
    <mergeCell ref="C85:C86"/>
    <mergeCell ref="D85:D86"/>
    <mergeCell ref="E85:E86"/>
    <mergeCell ref="F85:F86"/>
    <mergeCell ref="C87:C88"/>
    <mergeCell ref="D87:D88"/>
    <mergeCell ref="E87:E88"/>
    <mergeCell ref="F87:F88"/>
    <mergeCell ref="C89:C90"/>
    <mergeCell ref="D89:D90"/>
    <mergeCell ref="E89:E90"/>
    <mergeCell ref="F89:F90"/>
    <mergeCell ref="F64:G64"/>
    <mergeCell ref="B50:B51"/>
    <mergeCell ref="C50:C51"/>
    <mergeCell ref="D50:D51"/>
    <mergeCell ref="E50:E51"/>
    <mergeCell ref="F57:G57"/>
    <mergeCell ref="F60:G60"/>
    <mergeCell ref="F61:G61"/>
    <mergeCell ref="F62:G62"/>
    <mergeCell ref="F63:G63"/>
    <mergeCell ref="F50:G50"/>
    <mergeCell ref="F59:G59"/>
  </mergeCells>
  <hyperlinks>
    <hyperlink ref="J24" location="Wday.ru!A1" display="&lt;&lt; наверх"/>
    <hyperlink ref="J48" location="Wday.ru!A1" display="&lt;&lt; наверх"/>
    <hyperlink ref="H65" location="Wday.ru!A1" display="&lt;&lt; наверх"/>
    <hyperlink ref="E1" location="TITLE!A1" display="TITLE"/>
    <hyperlink ref="D118" location="Wday.ru!A1" display="&lt;&lt; наверх"/>
    <hyperlink ref="G85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52"/>
  <sheetViews>
    <sheetView showGridLines="0" topLeftCell="A7" zoomScale="110" zoomScaleNormal="110" workbookViewId="0">
      <selection activeCell="B14" sqref="B14"/>
    </sheetView>
  </sheetViews>
  <sheetFormatPr defaultColWidth="18.81640625" defaultRowHeight="11.5" x14ac:dyDescent="0.25"/>
  <cols>
    <col min="1" max="1" width="1.7265625" style="106" customWidth="1"/>
    <col min="2" max="2" width="26.1796875" style="106" customWidth="1"/>
    <col min="3" max="3" width="18.7265625" style="106" customWidth="1"/>
    <col min="4" max="4" width="15.6328125" style="106" customWidth="1"/>
    <col min="5" max="5" width="14.36328125" style="106" customWidth="1"/>
    <col min="6" max="6" width="9.7265625" style="106" customWidth="1"/>
    <col min="7" max="7" width="11" style="106" customWidth="1"/>
    <col min="8" max="8" width="16.26953125" style="106" bestFit="1" customWidth="1"/>
    <col min="9" max="9" width="16.54296875" style="106" customWidth="1"/>
    <col min="10" max="10" width="16.26953125" style="106" bestFit="1" customWidth="1"/>
    <col min="11" max="11" width="12.453125" style="106" customWidth="1"/>
    <col min="12" max="13" width="14.81640625" style="106" customWidth="1"/>
    <col min="14" max="16384" width="18.81640625" style="106"/>
  </cols>
  <sheetData>
    <row r="1" spans="1:19" ht="12.75" x14ac:dyDescent="0.2">
      <c r="A1" s="105"/>
      <c r="B1" s="105"/>
      <c r="C1" s="105"/>
      <c r="D1" s="9" t="s">
        <v>2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spans="1:19" ht="12" x14ac:dyDescent="0.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</row>
    <row r="3" spans="1:19" ht="17.5" x14ac:dyDescent="0.35">
      <c r="A3" s="105"/>
      <c r="B3" s="105"/>
      <c r="C3" s="105"/>
      <c r="E3" s="107" t="s">
        <v>246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</row>
    <row r="4" spans="1:19" ht="15" thickBot="1" x14ac:dyDescent="0.4">
      <c r="A4" s="105"/>
      <c r="B4" s="105"/>
      <c r="C4" s="105"/>
      <c r="D4" s="105"/>
      <c r="E4" s="105"/>
      <c r="F4" s="105"/>
      <c r="G4" s="105"/>
      <c r="H4" s="105"/>
      <c r="I4"/>
      <c r="J4" s="105"/>
      <c r="K4" s="105"/>
      <c r="L4" s="105"/>
      <c r="M4" s="105"/>
      <c r="N4" s="105"/>
      <c r="O4" s="105"/>
      <c r="P4" s="105"/>
      <c r="Q4" s="105"/>
      <c r="R4" s="105"/>
      <c r="S4" s="105"/>
    </row>
    <row r="5" spans="1:19" ht="24.75" customHeight="1" thickBot="1" x14ac:dyDescent="0.3">
      <c r="A5" s="105"/>
      <c r="B5" s="924" t="s">
        <v>90</v>
      </c>
      <c r="C5" s="925"/>
      <c r="D5" s="925"/>
      <c r="E5" s="925"/>
      <c r="F5" s="925"/>
      <c r="G5" s="925"/>
      <c r="H5" s="925"/>
      <c r="I5" s="926"/>
      <c r="J5" s="105"/>
      <c r="K5" s="105"/>
      <c r="L5" s="105"/>
      <c r="M5" s="105"/>
      <c r="N5" s="105"/>
      <c r="O5" s="105"/>
      <c r="P5" s="105"/>
      <c r="Q5" s="105"/>
      <c r="R5" s="105"/>
    </row>
    <row r="6" spans="1:19" x14ac:dyDescent="0.25">
      <c r="A6" s="105"/>
      <c r="B6" s="938" t="s">
        <v>11</v>
      </c>
      <c r="C6" s="940" t="s">
        <v>12</v>
      </c>
      <c r="D6" s="942" t="s">
        <v>31</v>
      </c>
      <c r="E6" s="944" t="s">
        <v>91</v>
      </c>
      <c r="F6" s="948" t="s">
        <v>92</v>
      </c>
      <c r="G6" s="947"/>
      <c r="H6" s="948" t="s">
        <v>93</v>
      </c>
      <c r="I6" s="947"/>
      <c r="J6" s="105"/>
      <c r="K6" s="105"/>
      <c r="L6" s="105"/>
      <c r="M6" s="105"/>
      <c r="N6" s="105"/>
      <c r="O6" s="105"/>
      <c r="P6" s="105"/>
      <c r="Q6" s="105"/>
      <c r="R6" s="105"/>
    </row>
    <row r="7" spans="1:19" ht="18.5" customHeight="1" x14ac:dyDescent="0.25">
      <c r="A7" s="105"/>
      <c r="B7" s="939"/>
      <c r="C7" s="941"/>
      <c r="D7" s="943"/>
      <c r="E7" s="945"/>
      <c r="F7" s="108" t="s">
        <v>15</v>
      </c>
      <c r="G7" s="109" t="s">
        <v>16</v>
      </c>
      <c r="H7" s="108" t="s">
        <v>15</v>
      </c>
      <c r="I7" s="109" t="s">
        <v>16</v>
      </c>
      <c r="J7" s="105"/>
      <c r="K7" s="105"/>
      <c r="L7" s="105"/>
      <c r="M7" s="105"/>
      <c r="N7" s="105"/>
      <c r="O7" s="105"/>
      <c r="P7" s="105"/>
      <c r="Q7" s="105"/>
      <c r="R7" s="105"/>
    </row>
    <row r="8" spans="1:19" ht="18" customHeight="1" x14ac:dyDescent="0.25">
      <c r="A8" s="105"/>
      <c r="B8" s="110" t="s">
        <v>639</v>
      </c>
      <c r="C8" s="111" t="s">
        <v>94</v>
      </c>
      <c r="D8" s="112">
        <v>1000</v>
      </c>
      <c r="E8" s="730" t="s">
        <v>225</v>
      </c>
      <c r="F8" s="481">
        <f t="shared" ref="F8:F19" si="0">G8*1500</f>
        <v>1200000</v>
      </c>
      <c r="G8" s="115">
        <v>800</v>
      </c>
      <c r="H8" s="114">
        <f>I8*2500</f>
        <v>1625000</v>
      </c>
      <c r="I8" s="115">
        <v>650</v>
      </c>
      <c r="J8" s="105"/>
      <c r="K8" s="105"/>
      <c r="L8" s="105"/>
      <c r="M8" s="105"/>
      <c r="N8" s="105"/>
      <c r="O8" s="105"/>
      <c r="P8" s="105"/>
      <c r="Q8" s="105"/>
      <c r="R8" s="105"/>
    </row>
    <row r="9" spans="1:19" ht="20.5" customHeight="1" x14ac:dyDescent="0.25">
      <c r="A9" s="105"/>
      <c r="B9" s="116" t="s">
        <v>640</v>
      </c>
      <c r="C9" s="117" t="s">
        <v>94</v>
      </c>
      <c r="D9" s="118">
        <v>800</v>
      </c>
      <c r="E9" s="224" t="s">
        <v>225</v>
      </c>
      <c r="F9" s="728">
        <f t="shared" si="0"/>
        <v>900000</v>
      </c>
      <c r="G9" s="121">
        <v>600</v>
      </c>
      <c r="H9" s="120">
        <f t="shared" ref="H9:H19" si="1">I9*2500</f>
        <v>1125000</v>
      </c>
      <c r="I9" s="121">
        <v>450</v>
      </c>
      <c r="J9" s="105"/>
      <c r="K9" s="105"/>
      <c r="L9" s="105"/>
      <c r="M9" s="105"/>
      <c r="N9" s="105"/>
      <c r="O9" s="105"/>
      <c r="P9" s="105"/>
      <c r="Q9" s="105"/>
      <c r="R9" s="105"/>
    </row>
    <row r="10" spans="1:19" ht="17.5" customHeight="1" x14ac:dyDescent="0.25">
      <c r="A10" s="105"/>
      <c r="B10" s="116" t="s">
        <v>641</v>
      </c>
      <c r="C10" s="117" t="s">
        <v>94</v>
      </c>
      <c r="D10" s="118">
        <v>500</v>
      </c>
      <c r="E10" s="224" t="s">
        <v>225</v>
      </c>
      <c r="F10" s="728">
        <f t="shared" si="0"/>
        <v>675000</v>
      </c>
      <c r="G10" s="121">
        <v>450</v>
      </c>
      <c r="H10" s="120">
        <f t="shared" si="1"/>
        <v>1000000</v>
      </c>
      <c r="I10" s="121">
        <v>400</v>
      </c>
      <c r="J10" s="105"/>
      <c r="K10" s="105"/>
      <c r="L10" s="105"/>
      <c r="M10" s="105"/>
      <c r="N10" s="105"/>
      <c r="O10" s="105"/>
      <c r="P10" s="105"/>
      <c r="Q10" s="105"/>
      <c r="R10" s="105"/>
    </row>
    <row r="11" spans="1:19" ht="19" customHeight="1" x14ac:dyDescent="0.25">
      <c r="A11" s="105"/>
      <c r="B11" s="116" t="s">
        <v>597</v>
      </c>
      <c r="C11" s="117" t="s">
        <v>94</v>
      </c>
      <c r="D11" s="118">
        <v>390</v>
      </c>
      <c r="E11" s="224" t="s">
        <v>225</v>
      </c>
      <c r="F11" s="728">
        <f t="shared" si="0"/>
        <v>525000</v>
      </c>
      <c r="G11" s="121">
        <v>350</v>
      </c>
      <c r="H11" s="120">
        <f t="shared" si="1"/>
        <v>750000</v>
      </c>
      <c r="I11" s="121">
        <v>300</v>
      </c>
      <c r="J11" s="105"/>
      <c r="K11" s="105"/>
      <c r="L11" s="105"/>
      <c r="M11" s="105"/>
      <c r="N11" s="105"/>
      <c r="O11" s="105"/>
      <c r="P11" s="105"/>
      <c r="Q11" s="105"/>
      <c r="R11" s="105"/>
    </row>
    <row r="12" spans="1:19" ht="15" customHeight="1" x14ac:dyDescent="0.25">
      <c r="A12" s="105"/>
      <c r="B12" s="116" t="s">
        <v>505</v>
      </c>
      <c r="C12" s="117" t="s">
        <v>96</v>
      </c>
      <c r="D12" s="118">
        <v>420</v>
      </c>
      <c r="E12" s="224" t="s">
        <v>225</v>
      </c>
      <c r="F12" s="728">
        <f t="shared" si="0"/>
        <v>540000</v>
      </c>
      <c r="G12" s="121">
        <v>360</v>
      </c>
      <c r="H12" s="120">
        <f t="shared" si="1"/>
        <v>750000</v>
      </c>
      <c r="I12" s="121">
        <v>300</v>
      </c>
      <c r="J12" s="105"/>
      <c r="K12" s="105"/>
      <c r="L12" s="105"/>
      <c r="M12" s="105"/>
      <c r="N12" s="105"/>
      <c r="O12" s="105"/>
      <c r="P12" s="105"/>
      <c r="Q12" s="105"/>
      <c r="R12" s="105"/>
    </row>
    <row r="13" spans="1:19" ht="15" customHeight="1" x14ac:dyDescent="0.25">
      <c r="A13" s="105"/>
      <c r="B13" s="116" t="s">
        <v>506</v>
      </c>
      <c r="C13" s="117" t="s">
        <v>98</v>
      </c>
      <c r="D13" s="118">
        <v>300</v>
      </c>
      <c r="E13" s="729" t="s">
        <v>225</v>
      </c>
      <c r="F13" s="482">
        <f t="shared" si="0"/>
        <v>375000</v>
      </c>
      <c r="G13" s="121">
        <v>250</v>
      </c>
      <c r="H13" s="120">
        <f t="shared" si="1"/>
        <v>500000</v>
      </c>
      <c r="I13" s="121">
        <v>200</v>
      </c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155" customFormat="1" ht="21" customHeight="1" x14ac:dyDescent="0.2">
      <c r="B14" s="116" t="s">
        <v>647</v>
      </c>
      <c r="C14" s="117" t="s">
        <v>99</v>
      </c>
      <c r="D14" s="118">
        <v>500</v>
      </c>
      <c r="E14" s="224" t="s">
        <v>165</v>
      </c>
      <c r="F14" s="728">
        <v>675000</v>
      </c>
      <c r="G14" s="121">
        <v>450</v>
      </c>
      <c r="H14" s="120">
        <f t="shared" si="1"/>
        <v>1000000</v>
      </c>
      <c r="I14" s="121">
        <v>400</v>
      </c>
      <c r="J14" s="291"/>
      <c r="K14" s="254"/>
      <c r="L14" s="254"/>
      <c r="M14" s="254"/>
    </row>
    <row r="15" spans="1:19" ht="15" customHeight="1" x14ac:dyDescent="0.25">
      <c r="A15" s="105"/>
      <c r="B15" s="116" t="s">
        <v>210</v>
      </c>
      <c r="C15" s="117" t="s">
        <v>98</v>
      </c>
      <c r="D15" s="118">
        <v>100</v>
      </c>
      <c r="E15" s="224" t="s">
        <v>225</v>
      </c>
      <c r="F15" s="728">
        <f t="shared" si="0"/>
        <v>120000</v>
      </c>
      <c r="G15" s="121">
        <v>80</v>
      </c>
      <c r="H15" s="120">
        <f t="shared" si="1"/>
        <v>162500</v>
      </c>
      <c r="I15" s="121">
        <v>65</v>
      </c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ht="15" customHeight="1" x14ac:dyDescent="0.25">
      <c r="A16" s="105"/>
      <c r="B16" s="122" t="s">
        <v>623</v>
      </c>
      <c r="C16" s="117" t="s">
        <v>99</v>
      </c>
      <c r="D16" s="118">
        <v>350</v>
      </c>
      <c r="E16" s="729" t="s">
        <v>165</v>
      </c>
      <c r="F16" s="482">
        <f t="shared" si="0"/>
        <v>450000</v>
      </c>
      <c r="G16" s="121">
        <v>300</v>
      </c>
      <c r="H16" s="120">
        <f t="shared" si="1"/>
        <v>625000</v>
      </c>
      <c r="I16" s="121">
        <v>250</v>
      </c>
      <c r="J16" s="105"/>
      <c r="K16" s="105"/>
      <c r="L16" s="105"/>
      <c r="M16" s="105"/>
      <c r="N16" s="105"/>
      <c r="O16" s="105"/>
      <c r="P16" s="105"/>
      <c r="Q16" s="105"/>
      <c r="R16" s="105"/>
    </row>
    <row r="17" spans="1:20" ht="15" customHeight="1" x14ac:dyDescent="0.25">
      <c r="A17" s="105"/>
      <c r="B17" s="116" t="s">
        <v>624</v>
      </c>
      <c r="C17" s="117" t="s">
        <v>99</v>
      </c>
      <c r="D17" s="118">
        <v>300</v>
      </c>
      <c r="E17" s="224" t="s">
        <v>165</v>
      </c>
      <c r="F17" s="728">
        <f t="shared" si="0"/>
        <v>375000</v>
      </c>
      <c r="G17" s="121">
        <v>250</v>
      </c>
      <c r="H17" s="120">
        <f t="shared" si="1"/>
        <v>500000</v>
      </c>
      <c r="I17" s="121">
        <v>200</v>
      </c>
      <c r="J17" s="105"/>
      <c r="K17" s="105"/>
      <c r="L17" s="105"/>
      <c r="M17" s="105"/>
      <c r="N17" s="105"/>
      <c r="O17" s="105"/>
      <c r="P17" s="105"/>
      <c r="Q17" s="105"/>
      <c r="R17" s="105"/>
    </row>
    <row r="18" spans="1:20" ht="15" customHeight="1" x14ac:dyDescent="0.25">
      <c r="A18" s="105"/>
      <c r="B18" s="116" t="s">
        <v>207</v>
      </c>
      <c r="C18" s="117" t="s">
        <v>99</v>
      </c>
      <c r="D18" s="118">
        <v>80</v>
      </c>
      <c r="E18" s="224" t="s">
        <v>226</v>
      </c>
      <c r="F18" s="728">
        <v>112500</v>
      </c>
      <c r="G18" s="121">
        <v>75</v>
      </c>
      <c r="H18" s="120">
        <f t="shared" ref="H18" si="2">I18*2500</f>
        <v>175000</v>
      </c>
      <c r="I18" s="121">
        <v>70</v>
      </c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20" ht="27.5" thickBot="1" x14ac:dyDescent="0.3">
      <c r="A19" s="105"/>
      <c r="B19" s="514" t="s">
        <v>100</v>
      </c>
      <c r="C19" s="124" t="s">
        <v>94</v>
      </c>
      <c r="D19" s="131">
        <v>500</v>
      </c>
      <c r="E19" s="227" t="s">
        <v>225</v>
      </c>
      <c r="F19" s="727">
        <f t="shared" si="0"/>
        <v>675000</v>
      </c>
      <c r="G19" s="526">
        <v>450</v>
      </c>
      <c r="H19" s="126">
        <f t="shared" si="1"/>
        <v>1000000</v>
      </c>
      <c r="I19" s="526">
        <v>400</v>
      </c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20" ht="12" thickBot="1" x14ac:dyDescent="0.3">
      <c r="A20" s="105"/>
      <c r="B20" s="39"/>
      <c r="C20" s="133"/>
      <c r="D20" s="134"/>
      <c r="E20" s="135"/>
      <c r="F20" s="105"/>
      <c r="G20" s="136"/>
      <c r="H20" s="137"/>
      <c r="I20" s="136"/>
      <c r="J20" s="137"/>
      <c r="K20" s="105"/>
      <c r="L20" s="105"/>
      <c r="M20" s="105"/>
      <c r="N20" s="105"/>
      <c r="O20" s="105"/>
      <c r="P20" s="105"/>
      <c r="Q20" s="105"/>
      <c r="R20" s="105"/>
      <c r="S20" s="105"/>
    </row>
    <row r="21" spans="1:20" ht="15.75" customHeight="1" thickBot="1" x14ac:dyDescent="0.3">
      <c r="A21" s="105"/>
      <c r="B21" s="924" t="s">
        <v>101</v>
      </c>
      <c r="C21" s="925"/>
      <c r="D21" s="925"/>
      <c r="E21" s="925"/>
      <c r="F21" s="925"/>
      <c r="G21" s="925"/>
      <c r="H21" s="925"/>
      <c r="I21" s="926"/>
      <c r="J21" s="105"/>
      <c r="K21" s="105"/>
      <c r="L21" s="105"/>
      <c r="M21" s="105"/>
      <c r="N21" s="105"/>
      <c r="O21" s="105"/>
      <c r="P21" s="105"/>
      <c r="Q21" s="105"/>
      <c r="R21" s="105"/>
    </row>
    <row r="22" spans="1:20" x14ac:dyDescent="0.25">
      <c r="A22" s="105"/>
      <c r="B22" s="938" t="s">
        <v>11</v>
      </c>
      <c r="C22" s="940" t="s">
        <v>12</v>
      </c>
      <c r="D22" s="942" t="s">
        <v>31</v>
      </c>
      <c r="E22" s="947" t="s">
        <v>91</v>
      </c>
      <c r="F22" s="985" t="s">
        <v>163</v>
      </c>
      <c r="G22" s="947"/>
      <c r="H22" s="985" t="s">
        <v>164</v>
      </c>
      <c r="I22" s="947"/>
      <c r="J22" s="105"/>
      <c r="K22" s="105"/>
      <c r="L22" s="105"/>
      <c r="M22" s="105"/>
      <c r="N22" s="105"/>
      <c r="O22" s="105"/>
      <c r="P22" s="105"/>
      <c r="Q22" s="105"/>
      <c r="R22" s="105"/>
    </row>
    <row r="23" spans="1:20" ht="18" x14ac:dyDescent="0.25">
      <c r="A23" s="105"/>
      <c r="B23" s="939"/>
      <c r="C23" s="941"/>
      <c r="D23" s="943"/>
      <c r="E23" s="1093"/>
      <c r="F23" s="434" t="s">
        <v>15</v>
      </c>
      <c r="G23" s="731" t="s">
        <v>104</v>
      </c>
      <c r="H23" s="108" t="s">
        <v>15</v>
      </c>
      <c r="I23" s="127" t="s">
        <v>223</v>
      </c>
      <c r="J23" s="105"/>
      <c r="K23" s="105"/>
      <c r="L23" s="105"/>
      <c r="M23" s="105"/>
      <c r="N23" s="105"/>
      <c r="O23" s="105"/>
      <c r="P23" s="105"/>
      <c r="Q23" s="105"/>
      <c r="R23" s="105"/>
    </row>
    <row r="24" spans="1:20" x14ac:dyDescent="0.25">
      <c r="A24" s="105"/>
      <c r="B24" s="116" t="s">
        <v>630</v>
      </c>
      <c r="C24" s="117" t="s">
        <v>105</v>
      </c>
      <c r="D24" s="118">
        <v>550</v>
      </c>
      <c r="E24" s="119" t="s">
        <v>288</v>
      </c>
      <c r="F24" s="120">
        <f t="shared" ref="F24:F26" si="3">G24*750</f>
        <v>375000</v>
      </c>
      <c r="G24" s="121">
        <v>500</v>
      </c>
      <c r="H24" s="120">
        <f t="shared" ref="H24:H26" si="4">I24*1500</f>
        <v>675000</v>
      </c>
      <c r="I24" s="121">
        <v>450</v>
      </c>
      <c r="J24" s="105"/>
      <c r="K24" s="105"/>
      <c r="L24" s="105"/>
      <c r="M24" s="105"/>
      <c r="N24" s="105"/>
      <c r="O24" s="105"/>
      <c r="P24" s="105"/>
      <c r="Q24" s="105"/>
      <c r="R24" s="105"/>
    </row>
    <row r="25" spans="1:20" x14ac:dyDescent="0.25">
      <c r="A25" s="105"/>
      <c r="B25" s="116" t="s">
        <v>633</v>
      </c>
      <c r="C25" s="117" t="s">
        <v>105</v>
      </c>
      <c r="D25" s="118">
        <v>700</v>
      </c>
      <c r="E25" s="119" t="s">
        <v>288</v>
      </c>
      <c r="F25" s="120">
        <f t="shared" si="3"/>
        <v>450000</v>
      </c>
      <c r="G25" s="121">
        <v>600</v>
      </c>
      <c r="H25" s="120">
        <f t="shared" si="4"/>
        <v>825000</v>
      </c>
      <c r="I25" s="121">
        <v>550</v>
      </c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20" ht="18" x14ac:dyDescent="0.25">
      <c r="A26" s="105"/>
      <c r="B26" s="116" t="s">
        <v>599</v>
      </c>
      <c r="C26" s="117" t="s">
        <v>105</v>
      </c>
      <c r="D26" s="118">
        <v>700</v>
      </c>
      <c r="E26" s="119" t="s">
        <v>288</v>
      </c>
      <c r="F26" s="120">
        <f t="shared" si="3"/>
        <v>450000</v>
      </c>
      <c r="G26" s="121">
        <v>600</v>
      </c>
      <c r="H26" s="120">
        <f t="shared" si="4"/>
        <v>825000</v>
      </c>
      <c r="I26" s="121">
        <v>550</v>
      </c>
      <c r="J26" s="105"/>
      <c r="K26" s="105"/>
      <c r="L26" s="105"/>
      <c r="M26" s="105"/>
      <c r="N26" s="105"/>
      <c r="O26" s="105"/>
      <c r="P26" s="105"/>
      <c r="Q26" s="105"/>
      <c r="R26" s="105"/>
    </row>
    <row r="27" spans="1:20" ht="12" thickBot="1" x14ac:dyDescent="0.3">
      <c r="A27" s="105"/>
      <c r="B27" s="129" t="s">
        <v>107</v>
      </c>
      <c r="C27" s="130" t="s">
        <v>94</v>
      </c>
      <c r="D27" s="131">
        <v>250000</v>
      </c>
      <c r="E27" s="125" t="s">
        <v>225</v>
      </c>
      <c r="F27" s="126" t="s">
        <v>142</v>
      </c>
      <c r="G27" s="132" t="s">
        <v>142</v>
      </c>
      <c r="H27" s="126" t="s">
        <v>142</v>
      </c>
      <c r="I27" s="132" t="s">
        <v>142</v>
      </c>
      <c r="J27" s="105"/>
      <c r="K27" s="105"/>
      <c r="L27" s="105"/>
      <c r="M27" s="105"/>
      <c r="N27" s="105"/>
      <c r="O27" s="105"/>
      <c r="P27" s="105"/>
      <c r="Q27" s="105"/>
      <c r="R27" s="105"/>
    </row>
    <row r="28" spans="1:20" ht="12.5" x14ac:dyDescent="0.25">
      <c r="A28" s="105"/>
      <c r="B28" s="39" t="s">
        <v>25</v>
      </c>
      <c r="C28" s="133"/>
      <c r="D28" s="134"/>
      <c r="E28" s="135"/>
      <c r="F28" s="105"/>
      <c r="G28" s="136"/>
      <c r="H28" s="137"/>
      <c r="I28" s="136"/>
      <c r="J28" s="138" t="s">
        <v>26</v>
      </c>
      <c r="K28" s="105"/>
      <c r="L28" s="105"/>
      <c r="M28" s="105"/>
      <c r="N28" s="105"/>
      <c r="O28" s="105"/>
      <c r="P28" s="105"/>
      <c r="Q28" s="105"/>
      <c r="R28" s="105"/>
      <c r="S28" s="105"/>
    </row>
    <row r="29" spans="1:20" ht="12" thickBot="1" x14ac:dyDescent="0.3">
      <c r="A29" s="105"/>
      <c r="B29" s="39"/>
      <c r="C29" s="133"/>
      <c r="D29" s="134"/>
      <c r="E29" s="135"/>
      <c r="F29" s="105"/>
      <c r="G29" s="136"/>
      <c r="H29" s="137"/>
      <c r="I29" s="136"/>
      <c r="J29" s="137"/>
      <c r="K29" s="105"/>
      <c r="L29" s="105"/>
      <c r="M29" s="105"/>
      <c r="N29" s="105"/>
      <c r="O29" s="105"/>
      <c r="P29" s="105"/>
      <c r="Q29" s="105"/>
      <c r="R29" s="105"/>
      <c r="S29" s="105"/>
    </row>
    <row r="30" spans="1:20" ht="12" thickBot="1" x14ac:dyDescent="0.3">
      <c r="A30" s="105"/>
      <c r="B30" s="924" t="s">
        <v>622</v>
      </c>
      <c r="C30" s="925"/>
      <c r="D30" s="925"/>
      <c r="E30" s="925"/>
      <c r="F30" s="925"/>
      <c r="G30" s="925"/>
      <c r="H30" s="925"/>
      <c r="I30" s="925"/>
      <c r="J30" s="926"/>
      <c r="K30" s="105"/>
      <c r="L30" s="105"/>
      <c r="M30" s="105"/>
      <c r="N30" s="105"/>
      <c r="O30" s="105"/>
      <c r="P30" s="105"/>
      <c r="Q30" s="105"/>
      <c r="R30" s="105"/>
      <c r="S30" s="105"/>
    </row>
    <row r="31" spans="1:20" ht="12" thickBot="1" x14ac:dyDescent="0.3">
      <c r="A31" s="105"/>
      <c r="B31" s="139" t="s">
        <v>28</v>
      </c>
      <c r="C31" s="140" t="s">
        <v>12</v>
      </c>
      <c r="D31" s="140" t="s">
        <v>110</v>
      </c>
      <c r="E31" s="140" t="s">
        <v>30</v>
      </c>
      <c r="F31" s="986" t="s">
        <v>31</v>
      </c>
      <c r="G31" s="987"/>
      <c r="H31" s="140" t="s">
        <v>32</v>
      </c>
      <c r="I31" s="140" t="s">
        <v>33</v>
      </c>
      <c r="J31" s="141" t="s">
        <v>34</v>
      </c>
      <c r="K31" s="105"/>
      <c r="L31" s="105"/>
      <c r="M31" s="105"/>
      <c r="N31" s="105"/>
      <c r="O31" s="105"/>
      <c r="P31" s="105"/>
      <c r="Q31" s="105"/>
      <c r="R31" s="105"/>
      <c r="S31" s="105"/>
    </row>
    <row r="32" spans="1:20" ht="18" x14ac:dyDescent="0.25">
      <c r="A32" s="105"/>
      <c r="B32" s="435" t="s">
        <v>600</v>
      </c>
      <c r="C32" s="143" t="s">
        <v>308</v>
      </c>
      <c r="D32" s="143" t="s">
        <v>507</v>
      </c>
      <c r="E32" s="144" t="s">
        <v>19</v>
      </c>
      <c r="F32" s="988">
        <v>1200</v>
      </c>
      <c r="G32" s="988"/>
      <c r="H32" s="470">
        <v>100000</v>
      </c>
      <c r="I32" s="470">
        <v>30000</v>
      </c>
      <c r="J32" s="469">
        <f>F32*H32/1000</f>
        <v>120000</v>
      </c>
      <c r="K32" s="1076"/>
      <c r="L32" s="437"/>
      <c r="M32" s="438"/>
      <c r="N32" s="105"/>
      <c r="O32" s="105"/>
      <c r="P32" s="105"/>
      <c r="Q32" s="105"/>
      <c r="R32" s="105"/>
      <c r="S32" s="105"/>
      <c r="T32" s="105"/>
    </row>
    <row r="33" spans="1:20" ht="18" x14ac:dyDescent="0.25">
      <c r="A33" s="105"/>
      <c r="B33" s="439" t="s">
        <v>601</v>
      </c>
      <c r="C33" s="440" t="s">
        <v>111</v>
      </c>
      <c r="D33" s="440" t="s">
        <v>507</v>
      </c>
      <c r="E33" s="441" t="s">
        <v>19</v>
      </c>
      <c r="F33" s="989">
        <v>1100</v>
      </c>
      <c r="G33" s="990"/>
      <c r="H33" s="442">
        <v>300000</v>
      </c>
      <c r="I33" s="442">
        <v>100000</v>
      </c>
      <c r="J33" s="443">
        <f t="shared" ref="J33:J43" si="5">F33*H33/1000</f>
        <v>330000</v>
      </c>
      <c r="K33" s="1077"/>
      <c r="L33" s="289"/>
      <c r="M33" s="105"/>
      <c r="N33" s="289"/>
      <c r="O33" s="105"/>
      <c r="P33" s="105"/>
      <c r="Q33" s="105"/>
      <c r="R33" s="105"/>
      <c r="S33" s="105"/>
    </row>
    <row r="34" spans="1:20" ht="18.5" thickBot="1" x14ac:dyDescent="0.3">
      <c r="A34" s="105"/>
      <c r="B34" s="145" t="s">
        <v>602</v>
      </c>
      <c r="C34" s="444" t="s">
        <v>111</v>
      </c>
      <c r="D34" s="444" t="s">
        <v>147</v>
      </c>
      <c r="E34" s="445" t="s">
        <v>19</v>
      </c>
      <c r="F34" s="984">
        <v>1000</v>
      </c>
      <c r="G34" s="984"/>
      <c r="H34" s="456">
        <v>500000</v>
      </c>
      <c r="I34" s="456">
        <v>150000</v>
      </c>
      <c r="J34" s="446">
        <f t="shared" si="5"/>
        <v>500000</v>
      </c>
      <c r="K34" s="1077"/>
      <c r="L34" s="105"/>
      <c r="M34" s="105"/>
      <c r="N34" s="105"/>
      <c r="O34" s="105"/>
      <c r="P34" s="105"/>
      <c r="Q34" s="105"/>
      <c r="R34" s="105"/>
      <c r="S34" s="105"/>
    </row>
    <row r="35" spans="1:20" ht="18" x14ac:dyDescent="0.25">
      <c r="A35" s="105"/>
      <c r="B35" s="142" t="s">
        <v>603</v>
      </c>
      <c r="C35" s="143" t="s">
        <v>111</v>
      </c>
      <c r="D35" s="143" t="s">
        <v>148</v>
      </c>
      <c r="E35" s="144" t="s">
        <v>19</v>
      </c>
      <c r="F35" s="994">
        <v>1300</v>
      </c>
      <c r="G35" s="995"/>
      <c r="H35" s="470">
        <v>100000</v>
      </c>
      <c r="I35" s="470">
        <v>30000</v>
      </c>
      <c r="J35" s="471">
        <f t="shared" si="5"/>
        <v>130000</v>
      </c>
      <c r="K35" s="1076"/>
      <c r="L35" s="437"/>
      <c r="M35" s="438"/>
      <c r="N35" s="105"/>
      <c r="O35" s="289"/>
      <c r="P35" s="105"/>
      <c r="Q35" s="105"/>
      <c r="R35" s="105"/>
      <c r="S35" s="105"/>
      <c r="T35" s="105"/>
    </row>
    <row r="36" spans="1:20" ht="18" x14ac:dyDescent="0.25">
      <c r="A36" s="105"/>
      <c r="B36" s="439" t="s">
        <v>604</v>
      </c>
      <c r="C36" s="440" t="s">
        <v>111</v>
      </c>
      <c r="D36" s="440" t="s">
        <v>148</v>
      </c>
      <c r="E36" s="441" t="s">
        <v>19</v>
      </c>
      <c r="F36" s="989">
        <v>1200</v>
      </c>
      <c r="G36" s="990"/>
      <c r="H36" s="442">
        <v>300000</v>
      </c>
      <c r="I36" s="442">
        <v>100000</v>
      </c>
      <c r="J36" s="443">
        <f t="shared" si="5"/>
        <v>360000</v>
      </c>
      <c r="K36" s="1077"/>
      <c r="L36" s="105"/>
      <c r="M36" s="105"/>
      <c r="N36" s="105"/>
      <c r="O36" s="105"/>
      <c r="P36" s="105"/>
      <c r="Q36" s="105"/>
      <c r="R36" s="105"/>
      <c r="S36" s="105"/>
    </row>
    <row r="37" spans="1:20" ht="18.5" thickBot="1" x14ac:dyDescent="0.3">
      <c r="A37" s="105"/>
      <c r="B37" s="145" t="s">
        <v>605</v>
      </c>
      <c r="C37" s="444" t="s">
        <v>111</v>
      </c>
      <c r="D37" s="444" t="s">
        <v>148</v>
      </c>
      <c r="E37" s="445" t="s">
        <v>19</v>
      </c>
      <c r="F37" s="984">
        <v>1100</v>
      </c>
      <c r="G37" s="984"/>
      <c r="H37" s="456">
        <v>500000</v>
      </c>
      <c r="I37" s="456">
        <v>150000</v>
      </c>
      <c r="J37" s="446">
        <f t="shared" si="5"/>
        <v>550000</v>
      </c>
      <c r="K37" s="1077"/>
      <c r="L37" s="289"/>
      <c r="M37" s="105"/>
      <c r="N37" s="289"/>
      <c r="O37" s="105"/>
      <c r="P37" s="105"/>
      <c r="Q37" s="105"/>
      <c r="R37" s="105"/>
      <c r="S37" s="105"/>
    </row>
    <row r="38" spans="1:20" ht="18" x14ac:dyDescent="0.25">
      <c r="A38" s="105"/>
      <c r="B38" s="142" t="s">
        <v>606</v>
      </c>
      <c r="C38" s="143" t="s">
        <v>111</v>
      </c>
      <c r="D38" s="143" t="s">
        <v>508</v>
      </c>
      <c r="E38" s="144" t="s">
        <v>19</v>
      </c>
      <c r="F38" s="994">
        <v>1400</v>
      </c>
      <c r="G38" s="995"/>
      <c r="H38" s="470">
        <v>100000</v>
      </c>
      <c r="I38" s="470">
        <v>30000</v>
      </c>
      <c r="J38" s="471">
        <f t="shared" si="5"/>
        <v>140000</v>
      </c>
      <c r="K38" s="1076"/>
      <c r="L38" s="437"/>
      <c r="M38" s="438"/>
      <c r="N38" s="105"/>
      <c r="O38" s="289"/>
      <c r="P38" s="105"/>
      <c r="Q38" s="105"/>
      <c r="R38" s="105"/>
      <c r="S38" s="105"/>
      <c r="T38" s="105"/>
    </row>
    <row r="39" spans="1:20" ht="18" x14ac:dyDescent="0.25">
      <c r="A39" s="105"/>
      <c r="B39" s="439" t="s">
        <v>607</v>
      </c>
      <c r="C39" s="440" t="s">
        <v>111</v>
      </c>
      <c r="D39" s="440" t="s">
        <v>112</v>
      </c>
      <c r="E39" s="441" t="s">
        <v>19</v>
      </c>
      <c r="F39" s="989">
        <v>1300</v>
      </c>
      <c r="G39" s="990"/>
      <c r="H39" s="442">
        <v>300000</v>
      </c>
      <c r="I39" s="442">
        <v>100000</v>
      </c>
      <c r="J39" s="443">
        <f t="shared" si="5"/>
        <v>390000</v>
      </c>
      <c r="K39" s="1077"/>
      <c r="L39" s="105"/>
      <c r="M39" s="105"/>
      <c r="N39" s="105"/>
      <c r="O39" s="105"/>
      <c r="P39" s="105"/>
      <c r="Q39" s="105"/>
      <c r="R39" s="105"/>
      <c r="S39" s="105"/>
    </row>
    <row r="40" spans="1:20" ht="18.5" thickBot="1" x14ac:dyDescent="0.3">
      <c r="A40" s="105"/>
      <c r="B40" s="145" t="s">
        <v>608</v>
      </c>
      <c r="C40" s="444" t="s">
        <v>111</v>
      </c>
      <c r="D40" s="444" t="s">
        <v>112</v>
      </c>
      <c r="E40" s="445" t="s">
        <v>19</v>
      </c>
      <c r="F40" s="984">
        <v>1200</v>
      </c>
      <c r="G40" s="984"/>
      <c r="H40" s="456">
        <v>500000</v>
      </c>
      <c r="I40" s="456">
        <v>150000</v>
      </c>
      <c r="J40" s="446">
        <f t="shared" si="5"/>
        <v>600000</v>
      </c>
      <c r="K40" s="1077"/>
      <c r="L40" s="289"/>
      <c r="M40" s="105"/>
      <c r="N40" s="289"/>
      <c r="O40" s="105"/>
      <c r="P40" s="105"/>
      <c r="Q40" s="105"/>
      <c r="R40" s="105"/>
      <c r="S40" s="105"/>
    </row>
    <row r="41" spans="1:20" x14ac:dyDescent="0.25">
      <c r="A41" s="105"/>
      <c r="B41" s="142" t="s">
        <v>609</v>
      </c>
      <c r="C41" s="143" t="s">
        <v>111</v>
      </c>
      <c r="D41" s="143" t="s">
        <v>189</v>
      </c>
      <c r="E41" s="144" t="s">
        <v>19</v>
      </c>
      <c r="F41" s="994">
        <v>1300</v>
      </c>
      <c r="G41" s="995"/>
      <c r="H41" s="470">
        <v>100000</v>
      </c>
      <c r="I41" s="470">
        <v>30000</v>
      </c>
      <c r="J41" s="471">
        <f t="shared" si="5"/>
        <v>130000</v>
      </c>
      <c r="K41" s="1076"/>
      <c r="L41" s="437"/>
      <c r="M41" s="438"/>
      <c r="N41" s="105"/>
      <c r="O41" s="289"/>
      <c r="P41" s="105"/>
      <c r="Q41" s="105"/>
      <c r="R41" s="105"/>
      <c r="S41" s="105"/>
      <c r="T41" s="105"/>
    </row>
    <row r="42" spans="1:20" x14ac:dyDescent="0.25">
      <c r="A42" s="105"/>
      <c r="B42" s="439" t="s">
        <v>610</v>
      </c>
      <c r="C42" s="440" t="s">
        <v>111</v>
      </c>
      <c r="D42" s="440" t="s">
        <v>189</v>
      </c>
      <c r="E42" s="441" t="s">
        <v>19</v>
      </c>
      <c r="F42" s="989">
        <v>1200</v>
      </c>
      <c r="G42" s="990"/>
      <c r="H42" s="442">
        <v>300000</v>
      </c>
      <c r="I42" s="442">
        <v>100000</v>
      </c>
      <c r="J42" s="443">
        <f t="shared" si="5"/>
        <v>360000</v>
      </c>
      <c r="K42" s="1077"/>
      <c r="L42" s="105"/>
      <c r="M42" s="105"/>
      <c r="N42" s="105"/>
      <c r="O42" s="105"/>
      <c r="P42" s="105"/>
      <c r="Q42" s="105"/>
      <c r="R42" s="105"/>
      <c r="S42" s="105"/>
    </row>
    <row r="43" spans="1:20" ht="12" thickBot="1" x14ac:dyDescent="0.3">
      <c r="A43" s="105"/>
      <c r="B43" s="447" t="s">
        <v>611</v>
      </c>
      <c r="C43" s="448" t="s">
        <v>111</v>
      </c>
      <c r="D43" s="448" t="s">
        <v>189</v>
      </c>
      <c r="E43" s="453" t="s">
        <v>19</v>
      </c>
      <c r="F43" s="998">
        <v>1100</v>
      </c>
      <c r="G43" s="998"/>
      <c r="H43" s="473">
        <v>500000</v>
      </c>
      <c r="I43" s="473">
        <v>150000</v>
      </c>
      <c r="J43" s="472">
        <f t="shared" si="5"/>
        <v>550000</v>
      </c>
      <c r="K43" s="1077"/>
      <c r="L43" s="289"/>
      <c r="M43" s="105"/>
      <c r="N43" s="289"/>
      <c r="O43" s="105"/>
      <c r="P43" s="105"/>
      <c r="Q43" s="105"/>
      <c r="R43" s="105"/>
      <c r="S43" s="105"/>
    </row>
    <row r="44" spans="1:20" ht="12" thickBot="1" x14ac:dyDescent="0.3">
      <c r="A44" s="105"/>
      <c r="B44" s="146"/>
      <c r="C44" s="147"/>
      <c r="D44" s="147"/>
      <c r="E44" s="148"/>
      <c r="F44" s="149"/>
      <c r="G44" s="149"/>
      <c r="H44" s="150"/>
      <c r="I44" s="150"/>
      <c r="J44" s="245"/>
      <c r="K44" s="105"/>
      <c r="L44" s="105"/>
      <c r="M44" s="105"/>
      <c r="N44" s="105"/>
      <c r="O44" s="105"/>
      <c r="P44" s="105"/>
      <c r="Q44" s="105"/>
      <c r="R44" s="105"/>
      <c r="S44" s="105"/>
    </row>
    <row r="45" spans="1:20" ht="15" customHeight="1" thickBot="1" x14ac:dyDescent="0.3">
      <c r="A45" s="105"/>
      <c r="B45" s="924" t="s">
        <v>4</v>
      </c>
      <c r="C45" s="925"/>
      <c r="D45" s="925"/>
      <c r="E45" s="925"/>
      <c r="F45" s="925"/>
      <c r="G45" s="925"/>
      <c r="H45" s="925"/>
      <c r="I45" s="926"/>
      <c r="J45" s="105"/>
      <c r="K45" s="105"/>
      <c r="L45" s="105"/>
      <c r="M45" s="105"/>
      <c r="N45" s="105"/>
      <c r="O45" s="105"/>
      <c r="P45" s="105"/>
      <c r="Q45" s="105"/>
      <c r="R45" s="105"/>
    </row>
    <row r="46" spans="1:20" x14ac:dyDescent="0.25">
      <c r="A46" s="105"/>
      <c r="B46" s="981" t="s">
        <v>11</v>
      </c>
      <c r="C46" s="940" t="s">
        <v>12</v>
      </c>
      <c r="D46" s="940" t="s">
        <v>31</v>
      </c>
      <c r="E46" s="960" t="s">
        <v>91</v>
      </c>
      <c r="F46" s="962" t="s">
        <v>113</v>
      </c>
      <c r="G46" s="963"/>
      <c r="H46" s="962" t="s">
        <v>114</v>
      </c>
      <c r="I46" s="963"/>
      <c r="J46" s="105"/>
      <c r="K46" s="105"/>
      <c r="L46" s="105"/>
      <c r="M46" s="105"/>
      <c r="N46" s="105"/>
      <c r="O46" s="105"/>
      <c r="P46" s="105"/>
      <c r="Q46" s="105"/>
      <c r="R46" s="105"/>
    </row>
    <row r="47" spans="1:20" ht="18" x14ac:dyDescent="0.25">
      <c r="A47" s="105"/>
      <c r="B47" s="999"/>
      <c r="C47" s="941"/>
      <c r="D47" s="941"/>
      <c r="E47" s="961"/>
      <c r="F47" s="108" t="s">
        <v>15</v>
      </c>
      <c r="G47" s="127" t="s">
        <v>16</v>
      </c>
      <c r="H47" s="108" t="s">
        <v>15</v>
      </c>
      <c r="I47" s="127" t="s">
        <v>16</v>
      </c>
      <c r="J47" s="105"/>
      <c r="K47" s="105"/>
      <c r="L47" s="105"/>
      <c r="M47" s="105"/>
      <c r="N47" s="105"/>
      <c r="O47" s="105"/>
      <c r="P47" s="105"/>
      <c r="Q47" s="105"/>
      <c r="R47" s="105"/>
    </row>
    <row r="48" spans="1:20" x14ac:dyDescent="0.25">
      <c r="A48" s="105"/>
      <c r="B48" s="116" t="s">
        <v>116</v>
      </c>
      <c r="C48" s="117" t="s">
        <v>94</v>
      </c>
      <c r="D48" s="118">
        <v>200</v>
      </c>
      <c r="E48" s="119" t="s">
        <v>165</v>
      </c>
      <c r="F48" s="120">
        <f t="shared" ref="F48:F50" si="6">G48*500</f>
        <v>87500</v>
      </c>
      <c r="G48" s="121">
        <v>175</v>
      </c>
      <c r="H48" s="120">
        <f t="shared" ref="H48:H50" si="7">I48*750</f>
        <v>150000</v>
      </c>
      <c r="I48" s="121">
        <v>200</v>
      </c>
      <c r="J48" s="105"/>
      <c r="K48" s="105"/>
      <c r="L48" s="105"/>
      <c r="M48" s="105"/>
      <c r="N48" s="105"/>
      <c r="O48" s="105"/>
      <c r="P48" s="105"/>
      <c r="Q48" s="105"/>
      <c r="R48" s="105"/>
    </row>
    <row r="49" spans="1:20" ht="18" x14ac:dyDescent="0.25">
      <c r="A49" s="105"/>
      <c r="B49" s="116" t="s">
        <v>218</v>
      </c>
      <c r="C49" s="117" t="s">
        <v>94</v>
      </c>
      <c r="D49" s="118">
        <v>600</v>
      </c>
      <c r="E49" s="119" t="s">
        <v>165</v>
      </c>
      <c r="F49" s="120">
        <f t="shared" ref="F49" si="8">G49*500</f>
        <v>275000</v>
      </c>
      <c r="G49" s="121">
        <v>550</v>
      </c>
      <c r="H49" s="120">
        <f t="shared" ref="H49" si="9">I49*750</f>
        <v>375000</v>
      </c>
      <c r="I49" s="121">
        <v>500</v>
      </c>
      <c r="J49" s="105"/>
      <c r="K49" s="105"/>
      <c r="L49" s="105"/>
      <c r="M49" s="105"/>
      <c r="N49" s="105"/>
      <c r="O49" s="105"/>
      <c r="P49" s="105"/>
      <c r="Q49" s="105"/>
      <c r="R49" s="105"/>
    </row>
    <row r="50" spans="1:20" ht="18.5" thickBot="1" x14ac:dyDescent="0.3">
      <c r="A50" s="105"/>
      <c r="B50" s="129" t="s">
        <v>353</v>
      </c>
      <c r="C50" s="130" t="s">
        <v>94</v>
      </c>
      <c r="D50" s="131">
        <v>900</v>
      </c>
      <c r="E50" s="153" t="s">
        <v>165</v>
      </c>
      <c r="F50" s="126">
        <f t="shared" si="6"/>
        <v>400000</v>
      </c>
      <c r="G50" s="132">
        <v>800</v>
      </c>
      <c r="H50" s="126">
        <f t="shared" si="7"/>
        <v>525000</v>
      </c>
      <c r="I50" s="132">
        <v>700</v>
      </c>
      <c r="J50" s="105"/>
      <c r="K50" s="105"/>
      <c r="L50" s="105"/>
      <c r="M50" s="105"/>
      <c r="N50" s="105"/>
      <c r="O50" s="105"/>
      <c r="P50" s="105"/>
      <c r="Q50" s="105"/>
      <c r="R50" s="105"/>
    </row>
    <row r="51" spans="1:20" ht="13" thickBot="1" x14ac:dyDescent="0.3">
      <c r="A51" s="105"/>
      <c r="B51" s="39"/>
      <c r="C51" s="133"/>
      <c r="D51" s="134"/>
      <c r="E51" s="135"/>
      <c r="F51" s="105"/>
      <c r="G51" s="136"/>
      <c r="H51" s="137"/>
      <c r="I51" s="137"/>
      <c r="J51" s="138" t="s">
        <v>26</v>
      </c>
      <c r="K51" s="105"/>
      <c r="L51" s="105"/>
      <c r="M51" s="105"/>
      <c r="N51" s="105"/>
      <c r="O51" s="105"/>
      <c r="P51" s="105"/>
      <c r="Q51" s="105"/>
      <c r="R51" s="105"/>
      <c r="S51" s="105"/>
    </row>
    <row r="52" spans="1:20" ht="15" customHeight="1" thickBot="1" x14ac:dyDescent="0.3">
      <c r="A52" s="105"/>
      <c r="B52" s="924" t="s">
        <v>7</v>
      </c>
      <c r="C52" s="925"/>
      <c r="D52" s="925"/>
      <c r="E52" s="925"/>
      <c r="F52" s="925"/>
      <c r="G52" s="925"/>
      <c r="H52" s="925"/>
      <c r="I52" s="926"/>
      <c r="J52" s="154"/>
      <c r="K52" s="154"/>
      <c r="L52" s="105"/>
      <c r="M52" s="105"/>
      <c r="N52" s="105"/>
      <c r="O52" s="105"/>
      <c r="P52" s="105"/>
      <c r="Q52" s="105"/>
      <c r="R52" s="105"/>
    </row>
    <row r="53" spans="1:20" x14ac:dyDescent="0.25">
      <c r="A53" s="105"/>
      <c r="B53" s="981" t="s">
        <v>11</v>
      </c>
      <c r="C53" s="940" t="s">
        <v>12</v>
      </c>
      <c r="D53" s="940" t="s">
        <v>31</v>
      </c>
      <c r="E53" s="960" t="s">
        <v>91</v>
      </c>
      <c r="F53" s="962" t="s">
        <v>113</v>
      </c>
      <c r="G53" s="963"/>
      <c r="H53" s="962" t="s">
        <v>117</v>
      </c>
      <c r="I53" s="963"/>
      <c r="J53" s="154"/>
      <c r="K53" s="154"/>
      <c r="L53" s="154"/>
      <c r="M53" s="105"/>
      <c r="N53" s="105"/>
      <c r="O53" s="105"/>
      <c r="P53" s="105"/>
      <c r="Q53" s="105"/>
      <c r="R53" s="105"/>
    </row>
    <row r="54" spans="1:20" s="155" customFormat="1" ht="16.5" customHeight="1" thickBot="1" x14ac:dyDescent="0.25">
      <c r="A54" s="105"/>
      <c r="B54" s="1006"/>
      <c r="C54" s="1007"/>
      <c r="D54" s="1007"/>
      <c r="E54" s="1008"/>
      <c r="F54" s="156" t="s">
        <v>15</v>
      </c>
      <c r="G54" s="157" t="s">
        <v>16</v>
      </c>
      <c r="H54" s="156" t="s">
        <v>15</v>
      </c>
      <c r="I54" s="157" t="s">
        <v>16</v>
      </c>
      <c r="J54" s="154"/>
      <c r="K54" s="154"/>
      <c r="L54" s="154"/>
      <c r="M54" s="154"/>
      <c r="N54" s="154"/>
      <c r="O54" s="154"/>
      <c r="P54" s="154"/>
      <c r="Q54" s="154"/>
      <c r="R54" s="154"/>
      <c r="S54" s="154"/>
    </row>
    <row r="55" spans="1:20" s="155" customFormat="1" ht="27.75" customHeight="1" thickBot="1" x14ac:dyDescent="0.25">
      <c r="A55" s="105"/>
      <c r="B55" s="158" t="s">
        <v>118</v>
      </c>
      <c r="C55" s="159" t="s">
        <v>119</v>
      </c>
      <c r="D55" s="160">
        <v>1000</v>
      </c>
      <c r="E55" s="161" t="s">
        <v>225</v>
      </c>
      <c r="F55" s="162">
        <f>G55*500</f>
        <v>450000</v>
      </c>
      <c r="G55" s="163">
        <v>900</v>
      </c>
      <c r="H55" s="162">
        <f>I55*1000</f>
        <v>800000</v>
      </c>
      <c r="I55" s="163">
        <v>800</v>
      </c>
      <c r="J55" s="154"/>
      <c r="K55" s="154"/>
      <c r="L55" s="154"/>
      <c r="M55" s="154"/>
      <c r="N55" s="154"/>
      <c r="O55" s="154"/>
      <c r="P55" s="154"/>
      <c r="Q55" s="154"/>
      <c r="R55" s="154"/>
      <c r="S55" s="154"/>
    </row>
    <row r="56" spans="1:20" s="155" customFormat="1" ht="10.9" customHeight="1" thickBot="1" x14ac:dyDescent="0.25">
      <c r="A56" s="105"/>
      <c r="B56" s="164"/>
      <c r="C56" s="165"/>
      <c r="D56" s="136"/>
      <c r="E56" s="148"/>
      <c r="F56" s="166"/>
      <c r="G56" s="136"/>
      <c r="H56" s="136"/>
      <c r="I56" s="279"/>
      <c r="J56" s="279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1:20" s="155" customFormat="1" ht="29.25" customHeight="1" thickBot="1" x14ac:dyDescent="0.25">
      <c r="A57" s="105"/>
      <c r="B57" s="924" t="s">
        <v>120</v>
      </c>
      <c r="C57" s="925"/>
      <c r="D57" s="925"/>
      <c r="E57" s="925"/>
      <c r="F57" s="925"/>
      <c r="G57" s="925"/>
      <c r="H57" s="925"/>
      <c r="I57" s="926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1:20" s="155" customFormat="1" ht="30.75" customHeight="1" thickBot="1" x14ac:dyDescent="0.25">
      <c r="A58" s="105"/>
      <c r="B58" s="167" t="s">
        <v>121</v>
      </c>
      <c r="C58" s="168" t="s">
        <v>122</v>
      </c>
      <c r="D58" s="168" t="s">
        <v>123</v>
      </c>
      <c r="E58" s="169" t="s">
        <v>124</v>
      </c>
      <c r="F58" s="1094" t="s">
        <v>125</v>
      </c>
      <c r="G58" s="1095"/>
      <c r="H58" s="169" t="s">
        <v>126</v>
      </c>
      <c r="I58" s="170" t="s">
        <v>192</v>
      </c>
      <c r="J58" s="154"/>
      <c r="K58" s="154"/>
      <c r="L58" s="154"/>
      <c r="M58" s="154"/>
      <c r="N58" s="154"/>
      <c r="O58" s="154"/>
      <c r="P58" s="154"/>
      <c r="Q58" s="154"/>
      <c r="R58" s="154"/>
      <c r="S58" s="154"/>
    </row>
    <row r="59" spans="1:20" s="155" customFormat="1" ht="30.75" customHeight="1" x14ac:dyDescent="0.2">
      <c r="A59" s="105"/>
      <c r="B59" s="171" t="s">
        <v>127</v>
      </c>
      <c r="C59" s="172" t="s">
        <v>212</v>
      </c>
      <c r="D59" s="173" t="s">
        <v>150</v>
      </c>
      <c r="E59" s="174">
        <v>300000</v>
      </c>
      <c r="F59" s="1099">
        <v>75000</v>
      </c>
      <c r="G59" s="1099"/>
      <c r="H59" s="504" t="s">
        <v>400</v>
      </c>
      <c r="I59" s="175" t="s">
        <v>202</v>
      </c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  <row r="60" spans="1:20" s="155" customFormat="1" ht="30.75" customHeight="1" x14ac:dyDescent="0.2">
      <c r="A60" s="105"/>
      <c r="B60" s="305" t="s">
        <v>128</v>
      </c>
      <c r="C60" s="552" t="s">
        <v>208</v>
      </c>
      <c r="D60" s="553" t="s">
        <v>402</v>
      </c>
      <c r="E60" s="551">
        <v>1000000</v>
      </c>
      <c r="F60" s="1070">
        <v>350000</v>
      </c>
      <c r="G60" s="1071"/>
      <c r="H60" s="506" t="s">
        <v>401</v>
      </c>
      <c r="I60" s="554" t="s">
        <v>203</v>
      </c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</row>
    <row r="61" spans="1:20" s="176" customFormat="1" ht="57" customHeight="1" thickBot="1" x14ac:dyDescent="0.25">
      <c r="A61" s="105"/>
      <c r="B61" s="183" t="s">
        <v>151</v>
      </c>
      <c r="C61" s="241" t="s">
        <v>208</v>
      </c>
      <c r="D61" s="185" t="s">
        <v>573</v>
      </c>
      <c r="E61" s="301">
        <v>1500000</v>
      </c>
      <c r="F61" s="1085">
        <v>500000</v>
      </c>
      <c r="G61" s="1085"/>
      <c r="H61" s="498" t="s">
        <v>403</v>
      </c>
      <c r="I61" s="244" t="s">
        <v>203</v>
      </c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1:20" s="176" customFormat="1" ht="21" customHeight="1" thickBot="1" x14ac:dyDescent="0.25">
      <c r="A62" s="105"/>
      <c r="B62" s="189"/>
      <c r="C62" s="190"/>
      <c r="D62" s="191"/>
      <c r="E62" s="192"/>
      <c r="F62" s="192"/>
      <c r="G62" s="192"/>
      <c r="H62" s="193"/>
      <c r="I62" s="105"/>
      <c r="J62" s="155"/>
      <c r="K62" s="154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1:20" s="176" customFormat="1" ht="9.5" thickBot="1" x14ac:dyDescent="0.25">
      <c r="A63" s="105"/>
      <c r="B63" s="924" t="s">
        <v>133</v>
      </c>
      <c r="C63" s="925"/>
      <c r="D63" s="926"/>
      <c r="E63" s="194"/>
      <c r="F63" s="194"/>
      <c r="G63" s="194"/>
      <c r="H63" s="194"/>
      <c r="I63" s="105"/>
      <c r="J63" s="195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1:20" s="155" customFormat="1" ht="18" customHeight="1" x14ac:dyDescent="0.2">
      <c r="A64" s="105"/>
      <c r="B64" s="196" t="s">
        <v>49</v>
      </c>
      <c r="C64" s="197" t="s">
        <v>50</v>
      </c>
      <c r="D64" s="198" t="s">
        <v>47</v>
      </c>
      <c r="E64" s="199"/>
      <c r="F64" s="199"/>
      <c r="G64" s="199"/>
      <c r="H64" s="199"/>
      <c r="I64" s="105"/>
      <c r="J64" s="195"/>
      <c r="K64" s="154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1:20" s="155" customFormat="1" ht="18.75" customHeight="1" thickBot="1" x14ac:dyDescent="0.25">
      <c r="A65" s="105"/>
      <c r="B65" s="251" t="s">
        <v>166</v>
      </c>
      <c r="C65" s="252">
        <v>35000</v>
      </c>
      <c r="D65" s="253" t="s">
        <v>326</v>
      </c>
      <c r="E65" s="136"/>
      <c r="F65" s="136"/>
      <c r="G65" s="136"/>
      <c r="H65" s="134"/>
      <c r="I65" s="105"/>
      <c r="J65" s="195"/>
      <c r="K65" s="154"/>
      <c r="L65" s="154"/>
      <c r="M65" s="154"/>
      <c r="N65" s="154"/>
      <c r="O65" s="154"/>
      <c r="P65" s="154"/>
      <c r="Q65" s="154"/>
      <c r="R65" s="154"/>
      <c r="S65" s="154"/>
      <c r="T65" s="154"/>
    </row>
    <row r="66" spans="1:20" s="155" customFormat="1" ht="15" customHeight="1" thickBot="1" x14ac:dyDescent="0.25">
      <c r="A66" s="105"/>
      <c r="B66" s="189"/>
      <c r="C66" s="192"/>
      <c r="D66" s="134"/>
      <c r="E66" s="136"/>
      <c r="F66" s="136"/>
      <c r="G66" s="136"/>
      <c r="H66" s="134"/>
      <c r="I66" s="105"/>
      <c r="J66" s="195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1:20" s="176" customFormat="1" ht="20" customHeight="1" x14ac:dyDescent="0.2">
      <c r="A67" s="105"/>
      <c r="B67" s="905" t="s">
        <v>48</v>
      </c>
      <c r="C67" s="906"/>
      <c r="D67" s="906"/>
      <c r="E67" s="906"/>
      <c r="F67" s="907"/>
      <c r="G67" s="905" t="s">
        <v>537</v>
      </c>
      <c r="H67" s="906"/>
      <c r="I67" s="907"/>
      <c r="J67" s="154"/>
      <c r="K67" s="154"/>
      <c r="L67" s="154"/>
      <c r="M67" s="154"/>
      <c r="N67" s="154"/>
      <c r="O67" s="154"/>
      <c r="P67" s="154"/>
      <c r="Q67" s="154"/>
      <c r="R67" s="154"/>
    </row>
    <row r="68" spans="1:20" s="176" customFormat="1" ht="20" customHeight="1" x14ac:dyDescent="0.2">
      <c r="A68" s="105"/>
      <c r="B68" s="298" t="s">
        <v>11</v>
      </c>
      <c r="C68" s="299" t="s">
        <v>136</v>
      </c>
      <c r="D68" s="601" t="s">
        <v>513</v>
      </c>
      <c r="E68" s="601" t="s">
        <v>33</v>
      </c>
      <c r="F68" s="601" t="s">
        <v>47</v>
      </c>
      <c r="G68" s="298" t="s">
        <v>510</v>
      </c>
      <c r="H68" s="299" t="s">
        <v>47</v>
      </c>
      <c r="I68" s="300" t="s">
        <v>509</v>
      </c>
      <c r="J68" s="154"/>
      <c r="K68" s="154"/>
      <c r="L68" s="154"/>
      <c r="M68" s="154"/>
      <c r="N68" s="154"/>
      <c r="O68" s="154"/>
      <c r="P68" s="154"/>
      <c r="Q68" s="154"/>
      <c r="R68" s="154"/>
      <c r="S68" s="154"/>
    </row>
    <row r="69" spans="1:20" s="176" customFormat="1" ht="20" customHeight="1" x14ac:dyDescent="0.25">
      <c r="A69" s="105"/>
      <c r="B69" s="303" t="s">
        <v>217</v>
      </c>
      <c r="C69" s="723">
        <v>753000</v>
      </c>
      <c r="D69" s="723" t="s">
        <v>514</v>
      </c>
      <c r="E69" s="655">
        <v>15000</v>
      </c>
      <c r="F69" s="724">
        <v>40000</v>
      </c>
      <c r="G69" s="621">
        <f>(H69/1000)*1000</f>
        <v>12000</v>
      </c>
      <c r="H69" s="608">
        <f>(F69*1.3)-F69</f>
        <v>12000</v>
      </c>
      <c r="I69" s="744">
        <f>E69+G69</f>
        <v>27000</v>
      </c>
      <c r="J69" s="712"/>
      <c r="K69" s="154"/>
      <c r="L69" s="154"/>
      <c r="M69" s="154"/>
      <c r="N69" s="154"/>
      <c r="O69" s="154"/>
      <c r="P69" s="154"/>
      <c r="Q69" s="154"/>
      <c r="R69" s="154"/>
      <c r="S69" s="154"/>
    </row>
    <row r="70" spans="1:20" s="176" customFormat="1" ht="20" customHeight="1" x14ac:dyDescent="0.2">
      <c r="A70" s="105"/>
      <c r="B70" s="304" t="s">
        <v>512</v>
      </c>
      <c r="C70" s="723">
        <v>753000</v>
      </c>
      <c r="D70" s="602" t="s">
        <v>511</v>
      </c>
      <c r="E70" s="602">
        <v>12500</v>
      </c>
      <c r="F70" s="605">
        <v>30000</v>
      </c>
      <c r="G70" s="621">
        <f t="shared" ref="G70:G73" si="10">(H70/1000)*1000</f>
        <v>9000</v>
      </c>
      <c r="H70" s="608">
        <f t="shared" ref="H70:H72" si="11">(F70*1.3)-F70</f>
        <v>9000</v>
      </c>
      <c r="I70" s="567">
        <f t="shared" ref="I70:I78" si="12">E70+G70</f>
        <v>21500</v>
      </c>
      <c r="J70" s="136"/>
      <c r="K70" s="154"/>
      <c r="L70" s="154"/>
      <c r="M70" s="154"/>
      <c r="N70" s="154"/>
      <c r="O70" s="154"/>
      <c r="P70" s="154"/>
      <c r="Q70" s="154"/>
      <c r="R70" s="154"/>
      <c r="S70" s="154"/>
    </row>
    <row r="71" spans="1:20" s="176" customFormat="1" ht="20" customHeight="1" x14ac:dyDescent="0.25">
      <c r="A71" s="105"/>
      <c r="B71" s="304" t="s">
        <v>535</v>
      </c>
      <c r="C71" s="723">
        <v>753000</v>
      </c>
      <c r="D71" s="602" t="s">
        <v>511</v>
      </c>
      <c r="E71" s="602">
        <v>20000</v>
      </c>
      <c r="F71" s="605">
        <v>90000</v>
      </c>
      <c r="G71" s="621">
        <f t="shared" si="10"/>
        <v>27000</v>
      </c>
      <c r="H71" s="608">
        <f t="shared" si="11"/>
        <v>27000</v>
      </c>
      <c r="I71" s="567">
        <f t="shared" si="12"/>
        <v>47000</v>
      </c>
      <c r="J71" s="712"/>
      <c r="K71" s="154"/>
      <c r="L71" s="154"/>
      <c r="M71" s="154"/>
      <c r="N71" s="154"/>
      <c r="O71" s="154"/>
      <c r="P71" s="154"/>
      <c r="Q71" s="154"/>
      <c r="R71" s="154"/>
      <c r="S71" s="154"/>
    </row>
    <row r="72" spans="1:20" s="176" customFormat="1" ht="20" customHeight="1" x14ac:dyDescent="0.2">
      <c r="A72" s="105"/>
      <c r="B72" s="304" t="s">
        <v>216</v>
      </c>
      <c r="C72" s="723">
        <v>753000</v>
      </c>
      <c r="D72" s="602" t="s">
        <v>515</v>
      </c>
      <c r="E72" s="602">
        <v>17500</v>
      </c>
      <c r="F72" s="605">
        <v>60000</v>
      </c>
      <c r="G72" s="621">
        <f t="shared" si="10"/>
        <v>18000</v>
      </c>
      <c r="H72" s="608">
        <f t="shared" si="11"/>
        <v>18000</v>
      </c>
      <c r="I72" s="567">
        <f t="shared" si="12"/>
        <v>35500</v>
      </c>
      <c r="J72" s="136"/>
      <c r="K72" s="154"/>
      <c r="L72" s="154"/>
      <c r="M72" s="154"/>
      <c r="N72" s="154"/>
      <c r="O72" s="154"/>
      <c r="P72" s="154"/>
      <c r="Q72" s="154"/>
      <c r="R72" s="154"/>
      <c r="S72" s="154"/>
    </row>
    <row r="73" spans="1:20" s="176" customFormat="1" ht="20" customHeight="1" thickBot="1" x14ac:dyDescent="0.3">
      <c r="A73" s="105"/>
      <c r="B73" s="183" t="s">
        <v>536</v>
      </c>
      <c r="C73" s="723">
        <v>753000</v>
      </c>
      <c r="D73" s="450" t="s">
        <v>523</v>
      </c>
      <c r="E73" s="450">
        <v>17500</v>
      </c>
      <c r="F73" s="611" t="s">
        <v>567</v>
      </c>
      <c r="G73" s="664">
        <f t="shared" si="10"/>
        <v>30000</v>
      </c>
      <c r="H73" s="614">
        <f>(100000*1.3)-100000</f>
        <v>30000</v>
      </c>
      <c r="I73" s="747">
        <f t="shared" si="12"/>
        <v>47500</v>
      </c>
      <c r="J73" s="712"/>
      <c r="K73" s="154"/>
      <c r="L73" s="154"/>
      <c r="M73" s="154"/>
      <c r="N73" s="154"/>
      <c r="O73" s="154"/>
      <c r="P73" s="154"/>
      <c r="Q73" s="154"/>
      <c r="R73" s="154"/>
      <c r="S73" s="154"/>
    </row>
    <row r="74" spans="1:20" s="176" customFormat="1" ht="20" customHeight="1" x14ac:dyDescent="0.2">
      <c r="A74" s="105"/>
      <c r="B74" s="615" t="s">
        <v>520</v>
      </c>
      <c r="C74" s="658">
        <f>SUM(C75:C77)</f>
        <v>170000</v>
      </c>
      <c r="D74" s="616" t="s">
        <v>521</v>
      </c>
      <c r="E74" s="658">
        <f>SUM(E75:E77)</f>
        <v>12000</v>
      </c>
      <c r="F74" s="620">
        <v>60000</v>
      </c>
      <c r="G74" s="613">
        <f>(H74/1000)*1000</f>
        <v>18000</v>
      </c>
      <c r="H74" s="660">
        <f>(F74*1.3)-F74</f>
        <v>18000</v>
      </c>
      <c r="I74" s="746">
        <f t="shared" si="12"/>
        <v>30000</v>
      </c>
      <c r="J74" s="166"/>
      <c r="K74" s="154"/>
      <c r="L74" s="154"/>
      <c r="M74" s="154"/>
      <c r="N74" s="154"/>
      <c r="O74" s="154"/>
      <c r="P74" s="154"/>
      <c r="Q74" s="154"/>
      <c r="R74" s="154"/>
      <c r="S74" s="154"/>
    </row>
    <row r="75" spans="1:20" s="176" customFormat="1" ht="20" customHeight="1" x14ac:dyDescent="0.25">
      <c r="A75" s="105"/>
      <c r="B75" s="304" t="s">
        <v>517</v>
      </c>
      <c r="C75" s="655">
        <v>15000</v>
      </c>
      <c r="D75" s="602" t="s">
        <v>522</v>
      </c>
      <c r="E75" s="656">
        <v>2000</v>
      </c>
      <c r="F75" s="605">
        <v>30000</v>
      </c>
      <c r="G75" s="621">
        <f>(H75/1000)*1000</f>
        <v>9000</v>
      </c>
      <c r="H75" s="608">
        <f t="shared" ref="H75:H78" si="13">(F75*1.3)-F75</f>
        <v>9000</v>
      </c>
      <c r="I75" s="744">
        <f t="shared" si="12"/>
        <v>11000</v>
      </c>
      <c r="J75" s="712"/>
      <c r="K75" s="154"/>
      <c r="L75" s="154"/>
      <c r="M75" s="154"/>
      <c r="N75" s="154"/>
      <c r="O75" s="154"/>
      <c r="P75" s="154"/>
      <c r="Q75" s="154"/>
      <c r="R75" s="154"/>
      <c r="S75" s="154"/>
    </row>
    <row r="76" spans="1:20" s="176" customFormat="1" ht="20" customHeight="1" x14ac:dyDescent="0.25">
      <c r="A76" s="105"/>
      <c r="B76" s="304" t="s">
        <v>518</v>
      </c>
      <c r="C76" s="655">
        <v>85000</v>
      </c>
      <c r="D76" s="602" t="s">
        <v>522</v>
      </c>
      <c r="E76" s="656">
        <v>5000</v>
      </c>
      <c r="F76" s="605">
        <v>30000</v>
      </c>
      <c r="G76" s="621">
        <f>(H76/1000)*1000</f>
        <v>9000</v>
      </c>
      <c r="H76" s="608">
        <f t="shared" si="13"/>
        <v>9000</v>
      </c>
      <c r="I76" s="744">
        <f t="shared" si="12"/>
        <v>14000</v>
      </c>
      <c r="J76" s="712"/>
      <c r="K76" s="154"/>
      <c r="L76" s="154"/>
      <c r="M76" s="154"/>
      <c r="N76" s="154"/>
      <c r="O76" s="154"/>
      <c r="P76" s="154"/>
      <c r="Q76" s="154"/>
      <c r="R76" s="154"/>
      <c r="S76" s="154"/>
    </row>
    <row r="77" spans="1:20" s="176" customFormat="1" ht="20" customHeight="1" x14ac:dyDescent="0.25">
      <c r="A77" s="105"/>
      <c r="B77" s="304" t="s">
        <v>519</v>
      </c>
      <c r="C77" s="655">
        <v>70000</v>
      </c>
      <c r="D77" s="602" t="s">
        <v>522</v>
      </c>
      <c r="E77" s="656">
        <v>5000</v>
      </c>
      <c r="F77" s="605">
        <v>30000</v>
      </c>
      <c r="G77" s="621">
        <f>(H77/1000)*1000</f>
        <v>9000</v>
      </c>
      <c r="H77" s="608">
        <f t="shared" si="13"/>
        <v>9000</v>
      </c>
      <c r="I77" s="744">
        <f t="shared" si="12"/>
        <v>14000</v>
      </c>
      <c r="J77" s="712"/>
      <c r="K77" s="154"/>
      <c r="L77" s="154"/>
      <c r="M77" s="154"/>
      <c r="N77" s="154"/>
      <c r="O77" s="154"/>
      <c r="P77" s="154"/>
      <c r="Q77" s="154"/>
      <c r="R77" s="154"/>
      <c r="S77" s="154"/>
    </row>
    <row r="78" spans="1:20" s="176" customFormat="1" ht="32.5" customHeight="1" thickBot="1" x14ac:dyDescent="0.3">
      <c r="A78" s="105"/>
      <c r="B78" s="183" t="s">
        <v>538</v>
      </c>
      <c r="C78" s="692">
        <f>C74</f>
        <v>170000</v>
      </c>
      <c r="D78" s="627" t="s">
        <v>521</v>
      </c>
      <c r="E78" s="662">
        <f>E74</f>
        <v>12000</v>
      </c>
      <c r="F78" s="611">
        <v>70000</v>
      </c>
      <c r="G78" s="664">
        <f>(H78/1000)*1000</f>
        <v>21000</v>
      </c>
      <c r="H78" s="614">
        <f t="shared" si="13"/>
        <v>21000</v>
      </c>
      <c r="I78" s="747">
        <f t="shared" si="12"/>
        <v>33000</v>
      </c>
      <c r="J78" s="712"/>
      <c r="K78" s="154"/>
      <c r="L78" s="154"/>
      <c r="M78" s="154"/>
      <c r="N78" s="154"/>
      <c r="O78" s="154"/>
      <c r="P78" s="154"/>
      <c r="Q78" s="154"/>
      <c r="R78" s="154"/>
      <c r="S78" s="154"/>
    </row>
    <row r="79" spans="1:20" s="176" customFormat="1" ht="20" customHeight="1" thickBot="1" x14ac:dyDescent="0.4">
      <c r="A79" s="105"/>
      <c r="B79" s="908" t="s">
        <v>524</v>
      </c>
      <c r="C79" s="909"/>
      <c r="D79" s="909"/>
      <c r="E79" s="909"/>
      <c r="F79" s="910"/>
      <c r="G79" s="600"/>
      <c r="H79" s="600"/>
      <c r="I79" s="600"/>
      <c r="J79" s="154"/>
      <c r="K79" s="154"/>
      <c r="L79" s="154"/>
      <c r="M79" s="154"/>
      <c r="N79" s="154"/>
      <c r="O79" s="154"/>
      <c r="P79" s="154"/>
      <c r="Q79" s="154"/>
      <c r="R79" s="154"/>
      <c r="S79" s="154"/>
    </row>
    <row r="80" spans="1:20" s="176" customFormat="1" ht="20" customHeight="1" x14ac:dyDescent="0.35">
      <c r="A80" s="105"/>
      <c r="B80" s="629" t="s">
        <v>11</v>
      </c>
      <c r="C80" s="630" t="s">
        <v>136</v>
      </c>
      <c r="D80" s="631" t="s">
        <v>513</v>
      </c>
      <c r="E80" s="631" t="s">
        <v>33</v>
      </c>
      <c r="F80" s="732" t="s">
        <v>47</v>
      </c>
      <c r="G80" s="600"/>
      <c r="H80" s="600"/>
      <c r="I80" s="600"/>
      <c r="J80" s="154"/>
      <c r="K80" s="154"/>
      <c r="L80" s="154"/>
      <c r="M80" s="154"/>
      <c r="N80" s="154"/>
      <c r="O80" s="154"/>
      <c r="P80" s="154"/>
      <c r="Q80" s="154"/>
      <c r="R80" s="154"/>
      <c r="S80" s="154"/>
    </row>
    <row r="81" spans="1:20" s="176" customFormat="1" ht="20" customHeight="1" x14ac:dyDescent="0.35">
      <c r="A81" s="105"/>
      <c r="B81" s="635" t="s">
        <v>532</v>
      </c>
      <c r="C81" s="1020">
        <f>C78</f>
        <v>170000</v>
      </c>
      <c r="D81" s="1022" t="s">
        <v>523</v>
      </c>
      <c r="E81" s="1104">
        <f>E78</f>
        <v>12000</v>
      </c>
      <c r="F81" s="1069">
        <v>60000</v>
      </c>
      <c r="G81" s="712" t="s">
        <v>561</v>
      </c>
      <c r="H81" s="600"/>
      <c r="I81" s="600"/>
      <c r="J81" s="154"/>
      <c r="K81" s="154"/>
      <c r="L81" s="154"/>
      <c r="M81" s="154"/>
      <c r="N81" s="154"/>
      <c r="O81" s="154"/>
      <c r="P81" s="154"/>
      <c r="Q81" s="154"/>
      <c r="R81" s="154"/>
      <c r="S81" s="154"/>
    </row>
    <row r="82" spans="1:20" s="176" customFormat="1" ht="20" customHeight="1" x14ac:dyDescent="0.35">
      <c r="A82" s="105"/>
      <c r="B82" s="636" t="s">
        <v>516</v>
      </c>
      <c r="C82" s="1021"/>
      <c r="D82" s="1023"/>
      <c r="E82" s="1101"/>
      <c r="F82" s="1100"/>
      <c r="G82" s="600"/>
      <c r="H82" s="600"/>
      <c r="I82" s="600"/>
      <c r="J82" s="154"/>
      <c r="K82" s="154"/>
      <c r="L82" s="154"/>
      <c r="M82" s="154"/>
      <c r="N82" s="154"/>
      <c r="O82" s="154"/>
      <c r="P82" s="154"/>
      <c r="Q82" s="154"/>
      <c r="R82" s="154"/>
      <c r="S82" s="154"/>
    </row>
    <row r="83" spans="1:20" s="176" customFormat="1" ht="20" customHeight="1" x14ac:dyDescent="0.35">
      <c r="A83" s="105"/>
      <c r="B83" s="637" t="s">
        <v>533</v>
      </c>
      <c r="C83" s="1028">
        <f>C75</f>
        <v>15000</v>
      </c>
      <c r="D83" s="1000" t="s">
        <v>523</v>
      </c>
      <c r="E83" s="1101">
        <f>E75</f>
        <v>2000</v>
      </c>
      <c r="F83" s="1100">
        <v>40000</v>
      </c>
      <c r="G83" s="600"/>
      <c r="H83" s="600"/>
      <c r="I83" s="600"/>
      <c r="J83" s="154"/>
      <c r="K83" s="154"/>
      <c r="L83" s="154"/>
      <c r="M83" s="154"/>
      <c r="N83" s="154"/>
      <c r="O83" s="154"/>
      <c r="P83" s="154"/>
      <c r="Q83" s="154"/>
      <c r="R83" s="154"/>
      <c r="S83" s="154"/>
    </row>
    <row r="84" spans="1:20" s="176" customFormat="1" ht="20" customHeight="1" x14ac:dyDescent="0.35">
      <c r="A84" s="105"/>
      <c r="B84" s="633" t="s">
        <v>516</v>
      </c>
      <c r="C84" s="1003"/>
      <c r="D84" s="1001"/>
      <c r="E84" s="1101"/>
      <c r="F84" s="1100"/>
      <c r="G84" s="600"/>
      <c r="H84" s="600"/>
      <c r="I84" s="600"/>
      <c r="J84" s="154"/>
      <c r="K84" s="154"/>
      <c r="L84" s="154"/>
      <c r="M84" s="154"/>
      <c r="N84" s="154"/>
      <c r="O84" s="154"/>
      <c r="P84" s="154"/>
      <c r="Q84" s="154"/>
      <c r="R84" s="154"/>
      <c r="S84" s="154"/>
    </row>
    <row r="85" spans="1:20" s="176" customFormat="1" ht="20" customHeight="1" x14ac:dyDescent="0.35">
      <c r="A85" s="105"/>
      <c r="B85" s="622" t="s">
        <v>534</v>
      </c>
      <c r="C85" s="1002">
        <f>C76</f>
        <v>85000</v>
      </c>
      <c r="D85" s="1017" t="s">
        <v>523</v>
      </c>
      <c r="E85" s="1101">
        <f>E76</f>
        <v>5000</v>
      </c>
      <c r="F85" s="1100">
        <v>40000</v>
      </c>
      <c r="G85" s="600"/>
      <c r="H85" s="600"/>
      <c r="I85" s="600"/>
      <c r="J85" s="154"/>
      <c r="K85" s="154"/>
      <c r="L85" s="154"/>
      <c r="M85" s="154"/>
      <c r="N85" s="154"/>
      <c r="O85" s="154"/>
      <c r="P85" s="154"/>
      <c r="Q85" s="154"/>
      <c r="R85" s="154"/>
      <c r="S85" s="154"/>
    </row>
    <row r="86" spans="1:20" s="176" customFormat="1" ht="20" customHeight="1" thickBot="1" x14ac:dyDescent="0.4">
      <c r="A86" s="105"/>
      <c r="B86" s="634" t="s">
        <v>516</v>
      </c>
      <c r="C86" s="1016"/>
      <c r="D86" s="1018"/>
      <c r="E86" s="1102"/>
      <c r="F86" s="1103"/>
      <c r="G86" s="600"/>
      <c r="H86" s="600"/>
      <c r="I86" s="600"/>
      <c r="J86" s="154"/>
      <c r="K86" s="154"/>
      <c r="L86" s="154"/>
      <c r="M86" s="154"/>
      <c r="N86" s="154"/>
      <c r="O86" s="154"/>
      <c r="P86" s="154"/>
      <c r="Q86" s="154"/>
      <c r="R86" s="154"/>
      <c r="S86" s="154"/>
    </row>
    <row r="87" spans="1:20" s="176" customFormat="1" ht="20" customHeight="1" thickBot="1" x14ac:dyDescent="0.4">
      <c r="A87" s="105"/>
      <c r="B87" s="722"/>
      <c r="C87" s="722"/>
      <c r="D87" s="667"/>
      <c r="E87" s="722"/>
      <c r="F87" s="245"/>
      <c r="G87" s="600"/>
      <c r="H87" s="600"/>
      <c r="I87" s="600"/>
      <c r="J87" s="154"/>
      <c r="K87" s="154"/>
      <c r="L87" s="154"/>
      <c r="M87" s="154"/>
      <c r="N87" s="154"/>
      <c r="O87" s="154"/>
      <c r="P87" s="154"/>
      <c r="Q87" s="154"/>
      <c r="R87" s="154"/>
      <c r="S87" s="154"/>
    </row>
    <row r="88" spans="1:20" s="155" customFormat="1" ht="10.9" customHeight="1" thickBot="1" x14ac:dyDescent="0.25">
      <c r="A88" s="105"/>
      <c r="B88" s="1057" t="s">
        <v>9</v>
      </c>
      <c r="C88" s="1058"/>
      <c r="D88" s="1058"/>
      <c r="E88" s="1059"/>
      <c r="F88" s="134"/>
      <c r="G88" s="105"/>
      <c r="H88" s="105"/>
      <c r="I88" s="1029"/>
      <c r="J88" s="1029"/>
      <c r="K88" s="154"/>
      <c r="L88" s="154"/>
      <c r="M88" s="154"/>
      <c r="N88" s="154"/>
      <c r="O88" s="154"/>
      <c r="P88" s="154"/>
      <c r="Q88" s="154"/>
      <c r="R88" s="154"/>
      <c r="S88" s="154"/>
      <c r="T88" s="154"/>
    </row>
    <row r="89" spans="1:20" s="155" customFormat="1" ht="10.9" customHeight="1" x14ac:dyDescent="0.2">
      <c r="A89" s="105"/>
      <c r="B89" s="248" t="s">
        <v>58</v>
      </c>
      <c r="C89" s="249">
        <v>0.6</v>
      </c>
      <c r="D89" s="249" t="s">
        <v>59</v>
      </c>
      <c r="E89" s="250">
        <v>0.8</v>
      </c>
      <c r="F89" s="209"/>
      <c r="G89" s="105"/>
      <c r="H89" s="105"/>
      <c r="I89" s="1029"/>
      <c r="J89" s="1029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1:20" s="155" customFormat="1" ht="10.9" customHeight="1" x14ac:dyDescent="0.2">
      <c r="A90" s="105"/>
      <c r="B90" s="206" t="s">
        <v>60</v>
      </c>
      <c r="C90" s="207">
        <v>1.2</v>
      </c>
      <c r="D90" s="207" t="s">
        <v>61</v>
      </c>
      <c r="E90" s="208">
        <v>0.9</v>
      </c>
      <c r="F90" s="209"/>
      <c r="G90" s="105"/>
      <c r="H90" s="105"/>
      <c r="I90" s="1029"/>
      <c r="J90" s="1029"/>
      <c r="K90" s="154"/>
      <c r="L90" s="154"/>
      <c r="M90" s="154"/>
      <c r="N90" s="154"/>
      <c r="O90" s="154"/>
      <c r="P90" s="154"/>
      <c r="Q90" s="154"/>
      <c r="R90" s="154"/>
      <c r="S90" s="154"/>
      <c r="T90" s="154"/>
    </row>
    <row r="91" spans="1:20" s="155" customFormat="1" ht="10.9" customHeight="1" x14ac:dyDescent="0.2">
      <c r="A91" s="105"/>
      <c r="B91" s="206" t="s">
        <v>62</v>
      </c>
      <c r="C91" s="207">
        <v>1.3</v>
      </c>
      <c r="D91" s="207" t="s">
        <v>63</v>
      </c>
      <c r="E91" s="208">
        <v>1.3</v>
      </c>
      <c r="F91" s="209"/>
      <c r="G91" s="105"/>
      <c r="H91" s="213"/>
      <c r="I91" s="1029"/>
      <c r="J91" s="1029"/>
      <c r="K91" s="154"/>
      <c r="L91" s="154"/>
      <c r="M91" s="154"/>
      <c r="N91" s="154"/>
      <c r="O91" s="154"/>
      <c r="P91" s="154"/>
      <c r="Q91" s="154"/>
      <c r="R91" s="154"/>
      <c r="S91" s="154"/>
      <c r="T91" s="154"/>
    </row>
    <row r="92" spans="1:20" s="155" customFormat="1" ht="10.9" customHeight="1" x14ac:dyDescent="0.2">
      <c r="A92" s="105"/>
      <c r="B92" s="206" t="s">
        <v>64</v>
      </c>
      <c r="C92" s="207">
        <v>1.2</v>
      </c>
      <c r="D92" s="207" t="s">
        <v>65</v>
      </c>
      <c r="E92" s="208">
        <v>1.3</v>
      </c>
      <c r="F92" s="209"/>
      <c r="G92" s="105"/>
      <c r="H92" s="213"/>
      <c r="I92" s="1029"/>
      <c r="J92" s="1029"/>
      <c r="K92" s="15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1:20" s="155" customFormat="1" ht="10.9" customHeight="1" x14ac:dyDescent="0.2">
      <c r="A93" s="105"/>
      <c r="B93" s="206" t="s">
        <v>66</v>
      </c>
      <c r="C93" s="207">
        <v>1</v>
      </c>
      <c r="D93" s="207" t="s">
        <v>67</v>
      </c>
      <c r="E93" s="208">
        <v>1.4</v>
      </c>
      <c r="F93" s="209"/>
      <c r="G93" s="105"/>
      <c r="H93" s="213"/>
      <c r="I93" s="1029"/>
      <c r="J93" s="1029"/>
      <c r="K93" s="154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1:20" s="155" customFormat="1" ht="10.9" customHeight="1" thickBot="1" x14ac:dyDescent="0.3">
      <c r="A94" s="105"/>
      <c r="B94" s="210" t="s">
        <v>68</v>
      </c>
      <c r="C94" s="211">
        <v>0.8</v>
      </c>
      <c r="D94" s="211" t="s">
        <v>69</v>
      </c>
      <c r="E94" s="212">
        <v>1.4</v>
      </c>
      <c r="F94" s="209"/>
      <c r="G94" s="105"/>
      <c r="H94" s="92"/>
      <c r="I94" s="1029"/>
      <c r="J94" s="1029"/>
      <c r="K94" s="154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1:20" s="155" customFormat="1" ht="10.9" customHeight="1" thickBot="1" x14ac:dyDescent="0.3">
      <c r="A95" s="105"/>
      <c r="B95" s="209"/>
      <c r="C95" s="209"/>
      <c r="D95" s="209"/>
      <c r="E95" s="209"/>
      <c r="F95" s="209"/>
      <c r="G95" s="105"/>
      <c r="H95" s="70"/>
      <c r="I95" s="1029"/>
      <c r="J95" s="1029"/>
      <c r="K95" s="154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1:20" s="65" customFormat="1" ht="28.5" customHeight="1" thickBot="1" x14ac:dyDescent="0.3">
      <c r="B96" s="800" t="s">
        <v>70</v>
      </c>
      <c r="C96" s="802"/>
      <c r="D96" s="70"/>
      <c r="E96" s="70"/>
      <c r="F96" s="70"/>
      <c r="G96" s="70"/>
      <c r="H96" s="92"/>
      <c r="I96" s="1029"/>
      <c r="J96" s="1029"/>
      <c r="K96" s="468"/>
    </row>
    <row r="97" spans="2:11" s="65" customFormat="1" ht="10.5" x14ac:dyDescent="0.25">
      <c r="B97" s="358" t="s">
        <v>71</v>
      </c>
      <c r="C97" s="93">
        <v>0.15</v>
      </c>
      <c r="D97" s="70"/>
      <c r="E97" s="70"/>
      <c r="F97" s="70"/>
      <c r="G97" s="70"/>
      <c r="H97" s="70"/>
      <c r="I97" s="1029"/>
      <c r="J97" s="1029"/>
      <c r="K97" s="468"/>
    </row>
    <row r="98" spans="2:11" s="65" customFormat="1" ht="42" x14ac:dyDescent="0.25">
      <c r="B98" s="358" t="s">
        <v>264</v>
      </c>
      <c r="C98" s="93">
        <v>0.15</v>
      </c>
      <c r="D98" s="70"/>
      <c r="E98" s="70"/>
      <c r="F98" s="70"/>
      <c r="G98" s="70"/>
      <c r="H98" s="70"/>
      <c r="I98" s="1029"/>
      <c r="J98" s="1029"/>
      <c r="K98" s="468"/>
    </row>
    <row r="99" spans="2:11" s="65" customFormat="1" ht="31.5" x14ac:dyDescent="0.25">
      <c r="B99" s="95" t="s">
        <v>209</v>
      </c>
      <c r="C99" s="94">
        <v>0.35</v>
      </c>
      <c r="D99" s="70"/>
      <c r="E99" s="70"/>
      <c r="F99" s="70"/>
      <c r="G99" s="70"/>
      <c r="H99" s="70"/>
      <c r="I99" s="1029"/>
      <c r="J99" s="1029"/>
      <c r="K99" s="468"/>
    </row>
    <row r="100" spans="2:11" s="65" customFormat="1" ht="10.5" x14ac:dyDescent="0.25">
      <c r="B100" s="357" t="s">
        <v>265</v>
      </c>
      <c r="C100" s="94">
        <v>0.15</v>
      </c>
      <c r="D100" s="70"/>
      <c r="E100" s="70"/>
      <c r="F100" s="70"/>
      <c r="G100" s="70"/>
      <c r="H100" s="70"/>
      <c r="I100" s="1029"/>
      <c r="J100" s="1029"/>
      <c r="K100" s="468"/>
    </row>
    <row r="101" spans="2:11" s="65" customFormat="1" ht="31.5" x14ac:dyDescent="0.25">
      <c r="B101" s="357" t="s">
        <v>72</v>
      </c>
      <c r="C101" s="94">
        <v>0.55000000000000004</v>
      </c>
      <c r="D101" s="70"/>
      <c r="E101" s="70"/>
      <c r="F101" s="70"/>
      <c r="G101" s="70"/>
      <c r="H101" s="70"/>
      <c r="I101" s="1029"/>
      <c r="J101" s="1029"/>
      <c r="K101" s="468"/>
    </row>
    <row r="102" spans="2:11" s="65" customFormat="1" ht="10.5" x14ac:dyDescent="0.25">
      <c r="B102" s="357" t="s">
        <v>191</v>
      </c>
      <c r="C102" s="94">
        <v>0.15</v>
      </c>
      <c r="D102" s="70"/>
      <c r="E102" s="70"/>
      <c r="F102" s="70"/>
      <c r="G102" s="70"/>
      <c r="H102" s="70"/>
      <c r="I102" s="1029"/>
      <c r="J102" s="1029"/>
      <c r="K102" s="468"/>
    </row>
    <row r="103" spans="2:11" s="65" customFormat="1" ht="10.5" x14ac:dyDescent="0.25">
      <c r="B103" s="357" t="s">
        <v>73</v>
      </c>
      <c r="C103" s="94">
        <v>0.15</v>
      </c>
      <c r="D103" s="70"/>
      <c r="E103" s="70"/>
      <c r="F103" s="70"/>
      <c r="G103" s="70"/>
      <c r="H103" s="70"/>
      <c r="I103" s="1029"/>
      <c r="J103" s="1029"/>
      <c r="K103" s="468"/>
    </row>
    <row r="104" spans="2:11" s="65" customFormat="1" ht="10.5" x14ac:dyDescent="0.25">
      <c r="B104" s="357" t="s">
        <v>266</v>
      </c>
      <c r="C104" s="94">
        <v>0.2</v>
      </c>
      <c r="D104" s="70"/>
      <c r="E104" s="70"/>
      <c r="F104" s="70"/>
      <c r="G104" s="70"/>
      <c r="H104" s="70"/>
      <c r="I104" s="1029"/>
      <c r="J104" s="1029"/>
      <c r="K104" s="468"/>
    </row>
    <row r="105" spans="2:11" s="10" customFormat="1" ht="10.5" x14ac:dyDescent="0.25">
      <c r="B105" s="357" t="s">
        <v>74</v>
      </c>
      <c r="C105" s="94">
        <v>0.15</v>
      </c>
      <c r="D105" s="70"/>
      <c r="E105" s="70"/>
      <c r="F105" s="70"/>
      <c r="G105" s="70"/>
      <c r="H105" s="70"/>
      <c r="I105" s="1029"/>
      <c r="J105" s="1029"/>
      <c r="K105" s="468"/>
    </row>
    <row r="106" spans="2:11" s="10" customFormat="1" ht="10.5" x14ac:dyDescent="0.25">
      <c r="B106" s="357" t="s">
        <v>75</v>
      </c>
      <c r="C106" s="94">
        <v>0.15</v>
      </c>
      <c r="D106" s="70"/>
      <c r="E106" s="70"/>
      <c r="F106" s="70"/>
      <c r="G106" s="70"/>
      <c r="H106" s="70"/>
      <c r="I106" s="1029"/>
      <c r="J106" s="1029"/>
      <c r="K106" s="468"/>
    </row>
    <row r="107" spans="2:11" s="10" customFormat="1" ht="31.5" x14ac:dyDescent="0.25">
      <c r="B107" s="357" t="s">
        <v>76</v>
      </c>
      <c r="C107" s="94">
        <v>0.25</v>
      </c>
      <c r="D107" s="70"/>
      <c r="E107" s="70"/>
      <c r="F107" s="70"/>
      <c r="G107" s="70"/>
      <c r="H107" s="70"/>
      <c r="I107" s="1029"/>
      <c r="J107" s="1029"/>
      <c r="K107" s="468"/>
    </row>
    <row r="108" spans="2:11" s="10" customFormat="1" ht="52.5" x14ac:dyDescent="0.25">
      <c r="B108" s="95" t="s">
        <v>77</v>
      </c>
      <c r="C108" s="96">
        <v>1</v>
      </c>
      <c r="D108" s="70"/>
      <c r="E108" s="70"/>
      <c r="F108" s="70"/>
      <c r="G108" s="70"/>
      <c r="H108" s="70"/>
      <c r="I108" s="1029"/>
      <c r="J108" s="1029"/>
      <c r="K108" s="468"/>
    </row>
    <row r="109" spans="2:11" s="10" customFormat="1" ht="10.5" x14ac:dyDescent="0.25">
      <c r="B109" s="95" t="s">
        <v>78</v>
      </c>
      <c r="C109" s="96">
        <v>0.5</v>
      </c>
      <c r="D109" s="70"/>
      <c r="E109" s="70"/>
      <c r="F109" s="70"/>
      <c r="G109" s="70"/>
      <c r="H109" s="88"/>
      <c r="I109" s="1029"/>
      <c r="J109" s="1029"/>
      <c r="K109" s="468"/>
    </row>
    <row r="110" spans="2:11" s="10" customFormat="1" ht="10.5" x14ac:dyDescent="0.25">
      <c r="B110" s="95" t="s">
        <v>79</v>
      </c>
      <c r="C110" s="96">
        <v>0.5</v>
      </c>
      <c r="D110" s="70"/>
      <c r="E110" s="70"/>
      <c r="F110" s="70"/>
      <c r="G110" s="70"/>
      <c r="H110" s="98"/>
      <c r="I110" s="1029"/>
      <c r="J110" s="1029"/>
      <c r="K110" s="468"/>
    </row>
    <row r="111" spans="2:11" s="10" customFormat="1" ht="12.5" x14ac:dyDescent="0.25">
      <c r="B111" s="95" t="s">
        <v>268</v>
      </c>
      <c r="C111" s="97">
        <v>0.15</v>
      </c>
      <c r="D111" s="401" t="s">
        <v>26</v>
      </c>
      <c r="E111" s="87"/>
      <c r="F111" s="87"/>
      <c r="G111" s="87"/>
      <c r="H111" s="98"/>
      <c r="I111" s="1029"/>
      <c r="J111" s="1029"/>
      <c r="K111" s="468"/>
    </row>
    <row r="112" spans="2:11" s="10" customFormat="1" ht="11" thickBot="1" x14ac:dyDescent="0.3">
      <c r="B112" s="99" t="s">
        <v>80</v>
      </c>
      <c r="C112" s="100">
        <v>0.15</v>
      </c>
      <c r="I112" s="1029"/>
      <c r="J112" s="1029"/>
      <c r="K112" s="468"/>
    </row>
    <row r="113" spans="1:22" s="65" customFormat="1" ht="21.75" customHeight="1" x14ac:dyDescent="0.25">
      <c r="A113" s="105"/>
      <c r="B113" s="209"/>
      <c r="C113" s="209"/>
      <c r="D113" s="209"/>
      <c r="E113" s="209"/>
      <c r="F113" s="70"/>
      <c r="G113" s="70"/>
      <c r="H113" s="70"/>
      <c r="I113" s="1029"/>
      <c r="J113" s="1029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</row>
    <row r="114" spans="1:22" s="65" customFormat="1" ht="10.9" customHeight="1" x14ac:dyDescent="0.25">
      <c r="A114" s="105"/>
      <c r="B114" s="214"/>
      <c r="C114" s="215"/>
      <c r="D114" s="87"/>
      <c r="E114" s="87"/>
      <c r="F114" s="98"/>
      <c r="G114" s="98"/>
      <c r="H114" s="104"/>
      <c r="I114" s="1"/>
      <c r="J114" s="1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</row>
    <row r="115" spans="1:22" s="65" customFormat="1" ht="10.9" customHeight="1" x14ac:dyDescent="0.25">
      <c r="A115" s="105"/>
      <c r="B115" s="102"/>
      <c r="C115" s="103"/>
      <c r="D115" s="98"/>
      <c r="E115" s="98"/>
      <c r="F115" s="278"/>
      <c r="G115" s="278"/>
      <c r="H115" s="104"/>
      <c r="I115" s="1"/>
      <c r="J115" s="1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</row>
    <row r="116" spans="1:22" s="65" customFormat="1" ht="10.9" customHeight="1" x14ac:dyDescent="0.25">
      <c r="A116" s="105"/>
      <c r="B116" s="266" t="s">
        <v>270</v>
      </c>
      <c r="C116" s="266"/>
      <c r="D116" s="266"/>
      <c r="E116" s="267"/>
      <c r="F116" s="266"/>
      <c r="G116" s="266"/>
      <c r="H116" s="70"/>
      <c r="I116" s="52"/>
      <c r="J116" s="52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</row>
    <row r="117" spans="1:22" s="65" customFormat="1" ht="10.9" customHeight="1" x14ac:dyDescent="0.25">
      <c r="A117" s="105"/>
      <c r="B117" s="266" t="s">
        <v>85</v>
      </c>
      <c r="C117" s="266"/>
      <c r="D117" s="266"/>
      <c r="E117" s="266"/>
      <c r="F117" s="266"/>
      <c r="G117" s="266"/>
      <c r="H117" s="70"/>
      <c r="I117" s="52"/>
      <c r="J117" s="52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</row>
    <row r="118" spans="1:22" s="65" customFormat="1" ht="10.9" customHeight="1" x14ac:dyDescent="0.25">
      <c r="A118" s="105"/>
      <c r="B118" s="266" t="s">
        <v>595</v>
      </c>
      <c r="C118" s="266"/>
      <c r="D118" s="266"/>
      <c r="E118" s="266"/>
      <c r="F118" s="266"/>
      <c r="G118" s="268"/>
      <c r="H118" s="137"/>
      <c r="I118" s="137"/>
      <c r="J118" s="137"/>
      <c r="K118" s="105"/>
      <c r="L118" s="105"/>
      <c r="M118" s="154"/>
      <c r="N118" s="154"/>
      <c r="O118" s="154"/>
      <c r="P118" s="154"/>
      <c r="Q118" s="154"/>
      <c r="R118" s="154"/>
      <c r="S118" s="154"/>
      <c r="T118" s="154"/>
    </row>
    <row r="119" spans="1:22" s="65" customFormat="1" ht="10.9" customHeight="1" x14ac:dyDescent="0.25">
      <c r="A119" s="105"/>
      <c r="B119" s="266" t="s">
        <v>86</v>
      </c>
      <c r="C119" s="266"/>
      <c r="D119" s="268"/>
      <c r="E119" s="268"/>
      <c r="F119" s="268"/>
      <c r="G119" s="268"/>
      <c r="H119" s="137"/>
      <c r="I119" s="137"/>
      <c r="J119" s="137"/>
      <c r="K119" s="105"/>
      <c r="L119" s="105"/>
      <c r="M119" s="105"/>
      <c r="N119" s="154"/>
      <c r="O119" s="154"/>
      <c r="P119" s="154"/>
      <c r="Q119" s="154"/>
      <c r="R119" s="154"/>
      <c r="S119" s="154"/>
      <c r="T119" s="154"/>
    </row>
    <row r="120" spans="1:22" x14ac:dyDescent="0.25">
      <c r="A120" s="105"/>
      <c r="B120" s="266" t="s">
        <v>87</v>
      </c>
      <c r="C120" s="266"/>
      <c r="D120" s="268"/>
      <c r="E120" s="268"/>
      <c r="F120" s="271"/>
      <c r="G120" s="270"/>
      <c r="H120" s="137"/>
      <c r="I120" s="137"/>
      <c r="J120" s="137"/>
      <c r="K120" s="105"/>
      <c r="L120" s="105"/>
      <c r="M120" s="105"/>
      <c r="N120" s="105"/>
      <c r="O120" s="105"/>
      <c r="P120" s="105"/>
      <c r="Q120" s="105"/>
      <c r="R120" s="105"/>
      <c r="S120" s="105"/>
    </row>
    <row r="121" spans="1:22" x14ac:dyDescent="0.25">
      <c r="A121" s="105"/>
      <c r="B121" s="266" t="s">
        <v>137</v>
      </c>
      <c r="C121" s="266"/>
      <c r="D121" s="270"/>
      <c r="E121" s="268"/>
      <c r="F121" s="268"/>
      <c r="G121" s="268"/>
      <c r="H121" s="137"/>
      <c r="I121" s="137"/>
      <c r="J121" s="137"/>
      <c r="K121" s="105"/>
      <c r="L121" s="105"/>
      <c r="M121" s="105"/>
      <c r="N121" s="105"/>
      <c r="O121" s="105"/>
      <c r="P121" s="105"/>
      <c r="Q121" s="105"/>
      <c r="R121" s="105"/>
      <c r="S121" s="105"/>
    </row>
    <row r="122" spans="1:22" x14ac:dyDescent="0.25">
      <c r="A122" s="105"/>
      <c r="B122" s="39"/>
      <c r="C122" s="133"/>
      <c r="D122" s="134"/>
      <c r="E122" s="135"/>
      <c r="F122" s="105"/>
      <c r="G122" s="136"/>
      <c r="H122" s="137"/>
      <c r="I122" s="137"/>
      <c r="J122" s="137"/>
      <c r="K122" s="105"/>
      <c r="L122" s="105"/>
      <c r="M122" s="105"/>
      <c r="N122" s="105"/>
      <c r="O122" s="105"/>
      <c r="P122" s="105"/>
      <c r="Q122" s="105"/>
      <c r="R122" s="105"/>
      <c r="S122" s="105"/>
    </row>
    <row r="123" spans="1:22" x14ac:dyDescent="0.25">
      <c r="A123" s="105"/>
      <c r="B123" s="39"/>
      <c r="C123" s="133"/>
      <c r="D123" s="134"/>
      <c r="E123" s="135"/>
      <c r="F123" s="105"/>
      <c r="G123" s="136"/>
      <c r="H123" s="39"/>
      <c r="I123" s="39"/>
      <c r="J123" s="39"/>
      <c r="K123" s="39"/>
      <c r="L123" s="39"/>
      <c r="M123" s="105"/>
      <c r="N123" s="105"/>
      <c r="O123" s="105"/>
      <c r="P123" s="105"/>
      <c r="Q123" s="105"/>
      <c r="R123" s="105"/>
      <c r="S123" s="105"/>
    </row>
    <row r="124" spans="1:22" x14ac:dyDescent="0.25">
      <c r="A124" s="105"/>
      <c r="B124" s="39"/>
      <c r="C124" s="133"/>
      <c r="D124" s="134"/>
      <c r="E124" s="135"/>
      <c r="F124" s="105"/>
      <c r="G124" s="136"/>
      <c r="H124" s="39"/>
      <c r="I124" s="39"/>
      <c r="J124" s="39"/>
      <c r="K124" s="39"/>
      <c r="L124" s="39"/>
      <c r="M124" s="39"/>
      <c r="N124" s="105"/>
      <c r="O124" s="105"/>
      <c r="P124" s="105"/>
      <c r="Q124" s="105"/>
      <c r="R124" s="105"/>
      <c r="S124" s="105"/>
    </row>
    <row r="125" spans="1:22" x14ac:dyDescent="0.25">
      <c r="A125" s="39"/>
      <c r="B125" s="39"/>
      <c r="C125" s="133"/>
      <c r="D125" s="134"/>
      <c r="E125" s="135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1:22" x14ac:dyDescent="0.25">
      <c r="A126" s="39"/>
      <c r="B126" s="39"/>
      <c r="C126" s="133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1:22" x14ac:dyDescent="0.2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1:22" x14ac:dyDescent="0.2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1:22" x14ac:dyDescent="0.2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1:22" x14ac:dyDescent="0.2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1:22" x14ac:dyDescent="0.2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1:22" x14ac:dyDescent="0.2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1:22" x14ac:dyDescent="0.2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1:22" x14ac:dyDescent="0.2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1:22" x14ac:dyDescent="0.2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1:22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1:22" x14ac:dyDescent="0.2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1:22" x14ac:dyDescent="0.2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1:22" x14ac:dyDescent="0.2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1:22" x14ac:dyDescent="0.2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1:22" x14ac:dyDescent="0.2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1:22" x14ac:dyDescent="0.2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1:22" x14ac:dyDescent="0.25">
      <c r="A143" s="39"/>
      <c r="B143" s="39"/>
      <c r="C143" s="39"/>
      <c r="D143" s="39"/>
      <c r="E143" s="39"/>
      <c r="F143" s="39"/>
      <c r="G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1:22" x14ac:dyDescent="0.25">
      <c r="A144" s="39"/>
      <c r="B144" s="39"/>
      <c r="C144" s="39"/>
      <c r="D144" s="39"/>
      <c r="E144" s="39"/>
      <c r="F144" s="39"/>
      <c r="G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1:5" x14ac:dyDescent="0.25">
      <c r="A145" s="105"/>
      <c r="B145" s="39"/>
      <c r="C145" s="39"/>
      <c r="D145" s="39"/>
      <c r="E145" s="39"/>
    </row>
    <row r="146" spans="1:5" x14ac:dyDescent="0.25">
      <c r="A146" s="105"/>
      <c r="B146" s="39"/>
      <c r="C146" s="39"/>
    </row>
    <row r="147" spans="1:5" x14ac:dyDescent="0.25">
      <c r="A147" s="105"/>
    </row>
    <row r="148" spans="1:5" x14ac:dyDescent="0.25">
      <c r="A148" s="105"/>
    </row>
    <row r="149" spans="1:5" x14ac:dyDescent="0.25">
      <c r="A149" s="105"/>
    </row>
    <row r="150" spans="1:5" x14ac:dyDescent="0.25">
      <c r="A150" s="105"/>
    </row>
    <row r="151" spans="1:5" x14ac:dyDescent="0.25">
      <c r="A151" s="105"/>
    </row>
    <row r="152" spans="1:5" x14ac:dyDescent="0.25">
      <c r="A152" s="105"/>
    </row>
  </sheetData>
  <mergeCells count="70">
    <mergeCell ref="B21:I21"/>
    <mergeCell ref="B52:I52"/>
    <mergeCell ref="B79:F79"/>
    <mergeCell ref="B67:F67"/>
    <mergeCell ref="C85:C86"/>
    <mergeCell ref="D85:D86"/>
    <mergeCell ref="E85:E86"/>
    <mergeCell ref="F85:F86"/>
    <mergeCell ref="C83:C84"/>
    <mergeCell ref="D83:D84"/>
    <mergeCell ref="E83:E84"/>
    <mergeCell ref="F83:F84"/>
    <mergeCell ref="C81:C82"/>
    <mergeCell ref="D81:D82"/>
    <mergeCell ref="E81:E82"/>
    <mergeCell ref="B6:B7"/>
    <mergeCell ref="C6:C7"/>
    <mergeCell ref="D6:D7"/>
    <mergeCell ref="E6:E7"/>
    <mergeCell ref="F6:G6"/>
    <mergeCell ref="H6:I6"/>
    <mergeCell ref="B5:I5"/>
    <mergeCell ref="D53:D54"/>
    <mergeCell ref="E53:E54"/>
    <mergeCell ref="F53:G53"/>
    <mergeCell ref="F35:G35"/>
    <mergeCell ref="F41:G41"/>
    <mergeCell ref="B46:B47"/>
    <mergeCell ref="C46:C47"/>
    <mergeCell ref="D46:D47"/>
    <mergeCell ref="E46:E47"/>
    <mergeCell ref="F46:G46"/>
    <mergeCell ref="H46:I46"/>
    <mergeCell ref="H53:I53"/>
    <mergeCell ref="B45:I45"/>
    <mergeCell ref="F32:G32"/>
    <mergeCell ref="K32:K34"/>
    <mergeCell ref="F33:G33"/>
    <mergeCell ref="F34:G34"/>
    <mergeCell ref="B22:B23"/>
    <mergeCell ref="C22:C23"/>
    <mergeCell ref="D22:D23"/>
    <mergeCell ref="E22:E23"/>
    <mergeCell ref="F22:G22"/>
    <mergeCell ref="H22:I22"/>
    <mergeCell ref="B30:J30"/>
    <mergeCell ref="F31:G31"/>
    <mergeCell ref="K35:K37"/>
    <mergeCell ref="F36:G36"/>
    <mergeCell ref="F37:G37"/>
    <mergeCell ref="F38:G38"/>
    <mergeCell ref="K38:K40"/>
    <mergeCell ref="F39:G39"/>
    <mergeCell ref="F40:G40"/>
    <mergeCell ref="K41:K43"/>
    <mergeCell ref="F42:G42"/>
    <mergeCell ref="F43:G43"/>
    <mergeCell ref="B96:C96"/>
    <mergeCell ref="B57:I57"/>
    <mergeCell ref="B88:E88"/>
    <mergeCell ref="I88:J113"/>
    <mergeCell ref="F58:G58"/>
    <mergeCell ref="F59:G59"/>
    <mergeCell ref="F61:G61"/>
    <mergeCell ref="B63:D63"/>
    <mergeCell ref="B53:B54"/>
    <mergeCell ref="C53:C54"/>
    <mergeCell ref="F81:F82"/>
    <mergeCell ref="F60:G60"/>
    <mergeCell ref="G67:I67"/>
  </mergeCells>
  <hyperlinks>
    <hyperlink ref="D1" location="TITLE!A1" display="TITLE"/>
    <hyperlink ref="J28" location="Starhit.ru!A1" display="&lt;&lt; наверх"/>
    <hyperlink ref="J51" location="Starhit.ru!A1" display="&lt;&lt; наверх"/>
    <hyperlink ref="D111" location="Starhit.ru!A1" display="&lt;&lt; наверх"/>
    <hyperlink ref="G81" r:id="rId1"/>
  </hyperlinks>
  <pageMargins left="0.7" right="0.7" top="0.75" bottom="0.75" header="0.3" footer="0.3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TITLE</vt:lpstr>
      <vt:lpstr>Пакеты_Women's network</vt:lpstr>
      <vt:lpstr>СПЕЦПРОЕКТЫ</vt:lpstr>
      <vt:lpstr>Elle.ru</vt:lpstr>
      <vt:lpstr>Woman.ru</vt:lpstr>
      <vt:lpstr>MarieClaire.ru</vt:lpstr>
      <vt:lpstr>Psychologies.ru</vt:lpstr>
      <vt:lpstr>Wday.ru</vt:lpstr>
      <vt:lpstr>Starhit.ru</vt:lpstr>
      <vt:lpstr>Ellegirl.ru</vt:lpstr>
      <vt:lpstr>Parents.ru</vt:lpstr>
      <vt:lpstr>Elledecoration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SVinogradova</dc:creator>
  <cp:lastModifiedBy>dkirillova</cp:lastModifiedBy>
  <dcterms:created xsi:type="dcterms:W3CDTF">2017-01-11T09:15:22Z</dcterms:created>
  <dcterms:modified xsi:type="dcterms:W3CDTF">2021-03-09T12:34:33Z</dcterms:modified>
</cp:coreProperties>
</file>